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3.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4.xml" ContentType="application/vnd.openxmlformats-officedocument.spreadsheetml.table+xml"/>
  <Override PartName="/xl/slicers/slicer3.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155" tabRatio="853"/>
  </bookViews>
  <sheets>
    <sheet name="Avance del ejercicio" sheetId="1" r:id="rId1"/>
    <sheet name="Destino final de los recursos" sheetId="2" r:id="rId2"/>
    <sheet name="Fecha en la que se ejercen" sheetId="3" r:id="rId3"/>
    <sheet name="Fecha de recepción de recursos " sheetId="5" r:id="rId4"/>
    <sheet name="BENEFICENCIA Y PATROCINIOS" sheetId="4" state="hidden" r:id="rId5"/>
  </sheets>
  <definedNames>
    <definedName name="_YEAR">'Avance del ejercicio'!$G$2</definedName>
    <definedName name="RowTitleRegion1..G2">'Avance del ejercicio'!$F$2</definedName>
    <definedName name="Slicer_Account_Title">#N/A</definedName>
    <definedName name="Slicer_Payee">#N/A</definedName>
    <definedName name="Slicer_Payee1">#N/A</definedName>
    <definedName name="Slicer_Requested_by">#N/A</definedName>
    <definedName name="Slicer_Requested_by1">#N/A</definedName>
    <definedName name="Título1">YearToDateTable[[#Headers],[Clausula económica contractual]]</definedName>
    <definedName name="Titulo2">ResumenDeGastosMensuales[[#Headers],[Clausula económica contractual]]</definedName>
    <definedName name="Titulo3">GastosDetallados[[#Headers],[Clausula económica contractual]]</definedName>
    <definedName name="Titulo4">Otros[[#Headers],[Código de contabilidad general]]</definedName>
    <definedName name="_xlnm.Print_Titles" localSheetId="0">'Avance del ejercicio'!$3:$3</definedName>
    <definedName name="_xlnm.Print_Titles" localSheetId="4">'BENEFICENCIA Y PATROCINIOS'!$4:$4</definedName>
    <definedName name="_xlnm.Print_Titles" localSheetId="1">'Destino final de los recursos'!$5:$5</definedName>
    <definedName name="_xlnm.Print_Titles" localSheetId="2">'Fecha en la que se ejercen'!$4:$4</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5:slicerCaches>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83" i="3" l="1"/>
  <c r="J82" i="3"/>
  <c r="J81" i="3"/>
  <c r="J80" i="3"/>
  <c r="F78" i="3"/>
  <c r="J79" i="3" l="1"/>
  <c r="J78" i="3"/>
  <c r="J77" i="3"/>
  <c r="J76" i="3"/>
  <c r="J75" i="3"/>
  <c r="J74" i="3"/>
  <c r="J73" i="3"/>
  <c r="J72" i="3"/>
  <c r="J71" i="3"/>
  <c r="J70" i="3"/>
  <c r="J69" i="3"/>
  <c r="J68" i="3"/>
  <c r="J67" i="3"/>
  <c r="J66" i="3"/>
  <c r="J65" i="3"/>
  <c r="J64" i="3"/>
  <c r="J63" i="3"/>
  <c r="J45" i="3"/>
  <c r="J44" i="3"/>
  <c r="J62" i="3"/>
  <c r="J61" i="3"/>
  <c r="J60" i="3"/>
  <c r="J59" i="3"/>
  <c r="J58" i="3"/>
  <c r="J57" i="3"/>
  <c r="J56" i="3"/>
  <c r="J55" i="3"/>
  <c r="J54" i="3"/>
  <c r="J53" i="3"/>
  <c r="J52" i="3"/>
  <c r="J51" i="3"/>
  <c r="J50" i="3"/>
  <c r="J48" i="3"/>
  <c r="J47" i="3"/>
  <c r="J46" i="3"/>
  <c r="J49" i="3"/>
  <c r="O10" i="5" l="1"/>
  <c r="N10" i="5"/>
  <c r="M10" i="5"/>
  <c r="L10" i="5"/>
  <c r="K10" i="5"/>
  <c r="J10" i="5"/>
  <c r="I10" i="5"/>
  <c r="H10" i="5"/>
  <c r="G10" i="5"/>
  <c r="F10" i="5"/>
  <c r="J24" i="3" l="1"/>
  <c r="J6" i="3"/>
  <c r="J7" i="3"/>
  <c r="J8" i="3"/>
  <c r="J9" i="3"/>
  <c r="J10" i="3"/>
  <c r="J11" i="3"/>
  <c r="J12" i="3"/>
  <c r="J13" i="3"/>
  <c r="J14" i="3"/>
  <c r="J15" i="3"/>
  <c r="J16" i="3"/>
  <c r="J17" i="3"/>
  <c r="J18" i="3"/>
  <c r="J19" i="3"/>
  <c r="J20" i="3"/>
  <c r="J21" i="3"/>
  <c r="J22" i="3"/>
  <c r="J23" i="3"/>
  <c r="J25" i="3"/>
  <c r="J26" i="3"/>
  <c r="J27" i="3"/>
  <c r="J28" i="3"/>
  <c r="J29" i="3"/>
  <c r="J30" i="3"/>
  <c r="J31" i="3"/>
  <c r="J32" i="3"/>
  <c r="J33" i="3"/>
  <c r="J34" i="3"/>
  <c r="J35" i="3"/>
  <c r="J36" i="3"/>
  <c r="J37" i="3"/>
  <c r="J38" i="3"/>
  <c r="J39" i="3"/>
  <c r="J40" i="3"/>
  <c r="J41" i="3"/>
  <c r="J42" i="3"/>
  <c r="J43" i="3"/>
  <c r="J5" i="3"/>
  <c r="O16" i="5" l="1"/>
  <c r="N16" i="5"/>
  <c r="M16" i="5"/>
  <c r="L16" i="5"/>
  <c r="K16" i="5"/>
  <c r="J16" i="5"/>
  <c r="I16" i="5"/>
  <c r="H16" i="5"/>
  <c r="G16" i="5"/>
  <c r="F16" i="5"/>
  <c r="E10" i="5"/>
  <c r="E16" i="5" s="1"/>
  <c r="P15" i="5"/>
  <c r="D9" i="1" s="1"/>
  <c r="P14" i="5"/>
  <c r="D8" i="1" s="1"/>
  <c r="P13" i="5"/>
  <c r="D7" i="1" s="1"/>
  <c r="P12" i="5"/>
  <c r="D6" i="1" s="1"/>
  <c r="P11" i="5"/>
  <c r="D5" i="1" s="1"/>
  <c r="D16" i="5"/>
  <c r="P10" i="5" l="1"/>
  <c r="D4" i="1" l="1"/>
  <c r="P16" i="5"/>
  <c r="J4" i="2" l="1"/>
  <c r="D4" i="2"/>
  <c r="N4" i="2" l="1"/>
  <c r="M4" i="2"/>
  <c r="M6" i="2" s="1"/>
  <c r="L4" i="2"/>
  <c r="J7" i="2"/>
  <c r="J8" i="2"/>
  <c r="J10" i="2"/>
  <c r="J6" i="2"/>
  <c r="J9" i="2"/>
  <c r="J11" i="2"/>
  <c r="H4" i="2"/>
  <c r="G4" i="2"/>
  <c r="F4" i="2"/>
  <c r="E4" i="2"/>
  <c r="D7" i="2"/>
  <c r="D8" i="2"/>
  <c r="D10" i="2"/>
  <c r="D6" i="2"/>
  <c r="D9" i="2"/>
  <c r="D11" i="2"/>
  <c r="I4" i="2"/>
  <c r="K4" i="2"/>
  <c r="O4" i="2"/>
  <c r="M7" i="2" l="1"/>
  <c r="N10" i="2"/>
  <c r="N11" i="2"/>
  <c r="N8" i="2"/>
  <c r="L10" i="2"/>
  <c r="M11" i="2"/>
  <c r="O8" i="2"/>
  <c r="O6" i="2"/>
  <c r="O9" i="2"/>
  <c r="O7" i="2"/>
  <c r="O10" i="2"/>
  <c r="O11" i="2"/>
  <c r="M10" i="2"/>
  <c r="G10" i="2"/>
  <c r="L11" i="2"/>
  <c r="L7" i="2"/>
  <c r="N7" i="2"/>
  <c r="N9" i="2"/>
  <c r="N6" i="2"/>
  <c r="G11" i="2"/>
  <c r="G7" i="2"/>
  <c r="M8" i="2"/>
  <c r="M9" i="2"/>
  <c r="L9" i="2"/>
  <c r="L6" i="2"/>
  <c r="L8" i="2"/>
  <c r="K11" i="2"/>
  <c r="K10" i="2"/>
  <c r="K7" i="2"/>
  <c r="K9" i="2"/>
  <c r="K6" i="2"/>
  <c r="K8" i="2"/>
  <c r="G9" i="2"/>
  <c r="G6" i="2"/>
  <c r="G8" i="2"/>
  <c r="H10" i="2"/>
  <c r="E10" i="2"/>
  <c r="H11" i="2"/>
  <c r="H7" i="2"/>
  <c r="I11" i="2"/>
  <c r="I10" i="2"/>
  <c r="I7" i="2"/>
  <c r="I9" i="2"/>
  <c r="I6" i="2"/>
  <c r="I8" i="2"/>
  <c r="E11" i="2"/>
  <c r="E7" i="2"/>
  <c r="F10" i="2"/>
  <c r="H9" i="2"/>
  <c r="H6" i="2"/>
  <c r="H8" i="2"/>
  <c r="F11" i="2"/>
  <c r="F7" i="2"/>
  <c r="F9" i="2"/>
  <c r="F6" i="2"/>
  <c r="F8" i="2"/>
  <c r="E9" i="2"/>
  <c r="E6" i="2"/>
  <c r="E8" i="2"/>
  <c r="J12" i="2"/>
  <c r="D12" i="2"/>
  <c r="L12" i="2" l="1"/>
  <c r="N12" i="2"/>
  <c r="G12" i="2"/>
  <c r="M12" i="2"/>
  <c r="P9" i="2"/>
  <c r="E12" i="2"/>
  <c r="F12" i="2"/>
  <c r="H12" i="2"/>
  <c r="O12" i="2"/>
  <c r="K12" i="2"/>
  <c r="I12" i="2"/>
  <c r="P6" i="2"/>
  <c r="P8" i="2"/>
  <c r="P10" i="2"/>
  <c r="P11" i="2"/>
  <c r="P7" i="2"/>
  <c r="E9" i="1" l="1"/>
  <c r="F9" i="1" s="1"/>
  <c r="G9" i="1" s="1"/>
  <c r="E8" i="1"/>
  <c r="F8" i="1" s="1"/>
  <c r="G8" i="1" s="1"/>
  <c r="E4" i="1"/>
  <c r="E5" i="1"/>
  <c r="F5" i="1" s="1"/>
  <c r="G5" i="1" s="1"/>
  <c r="E6" i="1"/>
  <c r="F6" i="1" s="1"/>
  <c r="G6" i="1" s="1"/>
  <c r="E7" i="1"/>
  <c r="P12" i="2"/>
  <c r="F7" i="1" l="1"/>
  <c r="G7" i="1" s="1"/>
  <c r="F4" i="1"/>
  <c r="G4" i="1" s="1"/>
  <c r="E10" i="1"/>
  <c r="D10" i="1"/>
  <c r="F10" i="1" l="1"/>
  <c r="G10" i="1" s="1"/>
</calcChain>
</file>

<file path=xl/sharedStrings.xml><?xml version="1.0" encoding="utf-8"?>
<sst xmlns="http://schemas.openxmlformats.org/spreadsheetml/2006/main" count="494" uniqueCount="86">
  <si>
    <t>Código de contabilidad general</t>
  </si>
  <si>
    <t>Total</t>
  </si>
  <si>
    <t xml:space="preserve">RESTANTES EN % </t>
  </si>
  <si>
    <t>Segmentación para filtrar los datos por los títulos de cuenta en esta celda.</t>
  </si>
  <si>
    <t>Enero</t>
  </si>
  <si>
    <t>Febrero</t>
  </si>
  <si>
    <t>Marzo</t>
  </si>
  <si>
    <t>Abril</t>
  </si>
  <si>
    <t>Mayo</t>
  </si>
  <si>
    <t>Junio</t>
  </si>
  <si>
    <t>Julio</t>
  </si>
  <si>
    <t>Agosto</t>
  </si>
  <si>
    <t>Septiembre</t>
  </si>
  <si>
    <t>Octubre</t>
  </si>
  <si>
    <t>Noviembre</t>
  </si>
  <si>
    <t>Diciembre</t>
  </si>
  <si>
    <t xml:space="preserve"> </t>
  </si>
  <si>
    <t>Fecha</t>
  </si>
  <si>
    <t>N.º de factura</t>
  </si>
  <si>
    <t>Solicitado por</t>
  </si>
  <si>
    <t>Importe del cheque</t>
  </si>
  <si>
    <t>Beneficiario</t>
  </si>
  <si>
    <t>Método de distribución</t>
  </si>
  <si>
    <t>Fecha del archivo</t>
  </si>
  <si>
    <t>BENEFICENCIA Y PATROCINIOS</t>
  </si>
  <si>
    <t xml:space="preserve">Fecha de solicitud del cheque </t>
  </si>
  <si>
    <t>Isabel Robledo</t>
  </si>
  <si>
    <t>Contribución año anterior</t>
  </si>
  <si>
    <t xml:space="preserve">Escuela de bellas artes </t>
  </si>
  <si>
    <t xml:space="preserve">Semuendera </t>
  </si>
  <si>
    <t>Usado para</t>
  </si>
  <si>
    <t>Becas</t>
  </si>
  <si>
    <t>Comunidad</t>
  </si>
  <si>
    <t>Aprobado por</t>
  </si>
  <si>
    <t>Pedro Armijo</t>
  </si>
  <si>
    <t>Elvira Cano</t>
  </si>
  <si>
    <t>Categoría</t>
  </si>
  <si>
    <t>Arte</t>
  </si>
  <si>
    <t>Cheque</t>
  </si>
  <si>
    <t>Actividades sindicales</t>
  </si>
  <si>
    <t>Actividades Sociales</t>
  </si>
  <si>
    <t>Apoyo Comedor y Sala</t>
  </si>
  <si>
    <t>Gastos revisión contractual</t>
  </si>
  <si>
    <t>Colección estudios sindicales</t>
  </si>
  <si>
    <t>RESTANTES EN $</t>
  </si>
  <si>
    <t>Ma Eugenia Negrete</t>
  </si>
  <si>
    <t xml:space="preserve">Transferencia </t>
  </si>
  <si>
    <t>S/N</t>
  </si>
  <si>
    <t>Insumos Sala de Profesores</t>
  </si>
  <si>
    <t>Caja Chica</t>
  </si>
  <si>
    <t>Formación sindical</t>
  </si>
  <si>
    <t>Insumos Comedor de Profesores</t>
  </si>
  <si>
    <t>ASIGNADO</t>
  </si>
  <si>
    <t>Comida de trabajo sindical</t>
  </si>
  <si>
    <t>Servicio de telefonía celular</t>
  </si>
  <si>
    <t>Egreso</t>
  </si>
  <si>
    <t>Ingreso</t>
  </si>
  <si>
    <t>RECURSOS ECONOMICOS CONTRACTUALES</t>
  </si>
  <si>
    <t xml:space="preserve">FECHA EN LA QUE SE EJERCEN LOS RECURSOS ECONOMICOS CONTRACTUALES </t>
  </si>
  <si>
    <t>Fecha(s) o periodo(s) en que se ejercen los recursos (día/mes/año)</t>
  </si>
  <si>
    <t>Destino final de los recursos</t>
  </si>
  <si>
    <t>Clausula económica contractual</t>
  </si>
  <si>
    <t>Descripción</t>
  </si>
  <si>
    <t>Importe</t>
  </si>
  <si>
    <t>Uso</t>
  </si>
  <si>
    <t>Clases de Tai-chi</t>
  </si>
  <si>
    <t>Clases de ajedrez</t>
  </si>
  <si>
    <t>Actividades del Consejo Directivo</t>
  </si>
  <si>
    <t>65 comidas</t>
  </si>
  <si>
    <t>159 comidas</t>
  </si>
  <si>
    <t>Actividades Sindicales</t>
  </si>
  <si>
    <t>Reparación de cafetera</t>
  </si>
  <si>
    <t>141 comidas</t>
  </si>
  <si>
    <t>198 comidas</t>
  </si>
  <si>
    <t>148 comidas</t>
  </si>
  <si>
    <t>146 comidas</t>
  </si>
  <si>
    <t>143 comidas</t>
  </si>
  <si>
    <t>142 comidas</t>
  </si>
  <si>
    <t>130 comidas</t>
  </si>
  <si>
    <t>Actividades Consejo Directivo</t>
  </si>
  <si>
    <t>84 comidas</t>
  </si>
  <si>
    <t>Pago abogado</t>
  </si>
  <si>
    <t>Tenencia y verificación</t>
  </si>
  <si>
    <t>Servicio auto SIPRIN</t>
  </si>
  <si>
    <t>DESTINO FINAL DE LOS RECURSOS 2020</t>
  </si>
  <si>
    <t>AVANCE DEL EJERCICIO DE LOS RECURSOS (ingresos vs. egresos)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</si>
</sst>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 &quot;€&quot;;\-#,##0.00\ &quot;€&quot;"/>
    <numFmt numFmtId="165" formatCode="_-* #,##0.00\ &quot;€&quot;_-;\-* #,##0.00\ &quot;€&quot;_-;_-* &quot;-&quot;??\ &quot;€&quot;_-;_-@_-"/>
    <numFmt numFmtId="166" formatCode="_(* #,##0_);_(* \(#,##0\);_(* &quot;-&quot;_);_(@_)"/>
    <numFmt numFmtId="167" formatCode="0_ ;\-0\ "/>
    <numFmt numFmtId="168" formatCode="_-[$$-80A]* #,##0.00_-;\-[$$-80A]* #,##0.00_-;_-[$$-80A]* &quot;-&quot;??_-;_-@_-"/>
  </numFmts>
  <fonts count="38" x14ac:knownFonts="1">
    <font>
      <sz val="11"/>
      <color theme="1" tint="-0.24994659260841701"/>
      <name val="Gill Sans MT"/>
      <family val="2"/>
      <scheme val="minor"/>
    </font>
    <font>
      <sz val="11"/>
      <color theme="1"/>
      <name val="Gill Sans MT"/>
      <family val="2"/>
      <scheme val="minor"/>
    </font>
    <font>
      <sz val="11"/>
      <color theme="0"/>
      <name val="Gill Sans MT"/>
      <family val="2"/>
      <scheme val="minor"/>
    </font>
    <font>
      <sz val="18"/>
      <color theme="1" tint="-0.24994659260841701"/>
      <name val="Gill Sans MT"/>
      <family val="2"/>
      <scheme val="major"/>
    </font>
    <font>
      <u/>
      <sz val="11"/>
      <color theme="10"/>
      <name val="Gill Sans MT"/>
      <family val="2"/>
      <scheme val="minor"/>
    </font>
    <font>
      <u/>
      <sz val="11"/>
      <color theme="0"/>
      <name val="Gill Sans MT"/>
      <family val="2"/>
      <scheme val="minor"/>
    </font>
    <font>
      <sz val="11"/>
      <color theme="1" tint="-0.24994659260841701"/>
      <name val="Gill Sans MT"/>
      <family val="2"/>
      <scheme val="minor"/>
    </font>
    <font>
      <sz val="11"/>
      <color theme="1" tint="-0.24994659260841701"/>
      <name val="Gill Sans MT"/>
      <family val="2"/>
    </font>
    <font>
      <sz val="11"/>
      <color theme="1" tint="-0.249977111117893"/>
      <name val="Gill Sans MT"/>
      <family val="2"/>
    </font>
    <font>
      <b/>
      <sz val="12"/>
      <color theme="1" tint="-0.24994659260841701"/>
      <name val="Gill Sans MT"/>
      <family val="2"/>
    </font>
    <font>
      <sz val="12"/>
      <color theme="0"/>
      <name val="Gill Sans MT"/>
      <family val="2"/>
    </font>
    <font>
      <sz val="30"/>
      <color theme="1" tint="-0.24994659260841701"/>
      <name val="Gill Sans MT"/>
      <family val="2"/>
    </font>
    <font>
      <sz val="12"/>
      <color theme="1" tint="-0.24994659260841701"/>
      <name val="Gill Sans MT"/>
      <family val="2"/>
      <scheme val="minor"/>
    </font>
    <font>
      <sz val="18"/>
      <color theme="3"/>
      <name val="Gill Sans MT"/>
      <family val="2"/>
      <scheme val="major"/>
    </font>
    <font>
      <sz val="11"/>
      <color rgb="FF006100"/>
      <name val="Gill Sans MT"/>
      <family val="2"/>
      <scheme val="minor"/>
    </font>
    <font>
      <sz val="11"/>
      <color rgb="FF9C0006"/>
      <name val="Gill Sans MT"/>
      <family val="2"/>
      <scheme val="minor"/>
    </font>
    <font>
      <sz val="11"/>
      <color rgb="FF9C5700"/>
      <name val="Gill Sans MT"/>
      <family val="2"/>
      <scheme val="minor"/>
    </font>
    <font>
      <sz val="11"/>
      <color rgb="FF3F3F76"/>
      <name val="Gill Sans MT"/>
      <family val="2"/>
      <scheme val="minor"/>
    </font>
    <font>
      <b/>
      <sz val="11"/>
      <color rgb="FF3F3F3F"/>
      <name val="Gill Sans MT"/>
      <family val="2"/>
      <scheme val="minor"/>
    </font>
    <font>
      <b/>
      <sz val="11"/>
      <color rgb="FFFA7D00"/>
      <name val="Gill Sans MT"/>
      <family val="2"/>
      <scheme val="minor"/>
    </font>
    <font>
      <sz val="11"/>
      <color rgb="FFFA7D00"/>
      <name val="Gill Sans MT"/>
      <family val="2"/>
      <scheme val="minor"/>
    </font>
    <font>
      <b/>
      <sz val="11"/>
      <color theme="0"/>
      <name val="Gill Sans MT"/>
      <family val="2"/>
      <scheme val="minor"/>
    </font>
    <font>
      <sz val="11"/>
      <color rgb="FFFF0000"/>
      <name val="Gill Sans MT"/>
      <family val="2"/>
      <scheme val="minor"/>
    </font>
    <font>
      <i/>
      <sz val="11"/>
      <color rgb="FF7F7F7F"/>
      <name val="Gill Sans MT"/>
      <family val="2"/>
      <scheme val="minor"/>
    </font>
    <font>
      <b/>
      <sz val="11"/>
      <color theme="1"/>
      <name val="Gill Sans MT"/>
      <family val="2"/>
      <scheme val="minor"/>
    </font>
    <font>
      <sz val="11"/>
      <color theme="1" tint="-0.249977111117893"/>
      <name val="Gill Sans MT"/>
      <family val="2"/>
    </font>
    <font>
      <sz val="11"/>
      <color theme="1"/>
      <name val="Century Gothic"/>
      <family val="2"/>
    </font>
    <font>
      <b/>
      <sz val="11"/>
      <color theme="1"/>
      <name val="Century Gothic"/>
      <family val="2"/>
    </font>
    <font>
      <b/>
      <sz val="36"/>
      <color theme="0"/>
      <name val="Gill Sans MT"/>
      <family val="2"/>
      <scheme val="minor"/>
    </font>
    <font>
      <b/>
      <sz val="12"/>
      <color rgb="FFF2F2F2"/>
      <name val="Gill Sans MT"/>
      <family val="2"/>
      <scheme val="minor"/>
    </font>
    <font>
      <sz val="11"/>
      <color theme="1" tint="-0.249977111117893"/>
      <name val="Gill Sans MT"/>
    </font>
    <font>
      <sz val="12"/>
      <color theme="1" tint="-0.24994659260841701"/>
      <name val="Gill Sans MT"/>
      <scheme val="minor"/>
    </font>
    <font>
      <sz val="11"/>
      <name val="Gill Sans MT"/>
      <family val="2"/>
      <scheme val="minor"/>
    </font>
    <font>
      <b/>
      <sz val="24"/>
      <color theme="0"/>
      <name val="Gill Sans MT"/>
      <family val="2"/>
    </font>
    <font>
      <b/>
      <sz val="30"/>
      <color theme="0"/>
      <name val="Gill Sans MT"/>
      <family val="2"/>
    </font>
    <font>
      <b/>
      <sz val="20"/>
      <color theme="0"/>
      <name val="Gill Sans MT"/>
      <family val="2"/>
    </font>
    <font>
      <b/>
      <sz val="24"/>
      <color theme="0"/>
      <name val="Century Gothic"/>
      <family val="2"/>
    </font>
    <font>
      <b/>
      <sz val="11"/>
      <color theme="0"/>
      <name val="Century Gothic"/>
      <family val="2"/>
    </font>
  </fonts>
  <fills count="39">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theme="9"/>
      </patternFill>
    </fill>
  </fills>
  <borders count="26">
    <border>
      <left/>
      <right/>
      <top/>
      <bottom/>
      <diagonal/>
    </border>
    <border>
      <left/>
      <right/>
      <top/>
      <bottom style="thick">
        <color theme="9"/>
      </bottom>
      <diagonal/>
    </border>
    <border>
      <left/>
      <right/>
      <top/>
      <bottom style="thick">
        <color theme="6" tint="-0.499984740745262"/>
      </bottom>
      <diagonal/>
    </border>
    <border>
      <left/>
      <right/>
      <top/>
      <bottom style="thick">
        <color theme="4" tint="-0.499984740745262"/>
      </bottom>
      <diagonal/>
    </border>
    <border>
      <left/>
      <right/>
      <top/>
      <bottom style="thick">
        <color theme="5"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1" tint="0.79998168889431442"/>
      </left>
      <right style="thin">
        <color theme="1" tint="0.79998168889431442"/>
      </right>
      <top style="thin">
        <color theme="1" tint="0.79998168889431442"/>
      </top>
      <bottom style="thin">
        <color theme="1" tint="0.79998168889431442"/>
      </bottom>
      <diagonal/>
    </border>
    <border>
      <left style="thin">
        <color rgb="FF2F2F2F"/>
      </left>
      <right/>
      <top style="thin">
        <color rgb="FF2F2F2F"/>
      </top>
      <bottom style="thin">
        <color rgb="FF2F2F2F"/>
      </bottom>
      <diagonal/>
    </border>
    <border>
      <left/>
      <right/>
      <top style="thin">
        <color rgb="FF2F2F2F"/>
      </top>
      <bottom style="thin">
        <color rgb="FF2F2F2F"/>
      </bottom>
      <diagonal/>
    </border>
    <border>
      <left/>
      <right style="thin">
        <color rgb="FF2F2F2F"/>
      </right>
      <top style="thin">
        <color rgb="FF2F2F2F"/>
      </top>
      <bottom style="thin">
        <color rgb="FF2F2F2F"/>
      </bottom>
      <diagonal/>
    </border>
    <border>
      <left style="thin">
        <color theme="1" tint="0.79998168889431442"/>
      </left>
      <right style="thin">
        <color theme="1" tint="0.79998168889431442"/>
      </right>
      <top/>
      <bottom style="thin">
        <color theme="1" tint="0.7999816888943144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79998168889431442"/>
      </left>
      <right style="thin">
        <color theme="1" tint="0.79998168889431442"/>
      </right>
      <top style="thin">
        <color theme="1" tint="0.79998168889431442"/>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2F2F2F"/>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s>
  <cellStyleXfs count="49">
    <xf numFmtId="0" fontId="0" fillId="0" borderId="0">
      <alignment vertical="center" wrapText="1"/>
    </xf>
    <xf numFmtId="0" fontId="3" fillId="0" borderId="1" applyNumberFormat="0" applyFill="0" applyAlignment="0" applyProtection="0"/>
    <xf numFmtId="0" fontId="3" fillId="0" borderId="4" applyNumberFormat="0" applyFill="0" applyAlignment="0" applyProtection="0"/>
    <xf numFmtId="0" fontId="3" fillId="0" borderId="2" applyNumberFormat="0" applyFill="0" applyAlignment="0" applyProtection="0"/>
    <xf numFmtId="0" fontId="3" fillId="0" borderId="3" applyNumberFormat="0" applyFill="0" applyAlignment="0" applyProtection="0"/>
    <xf numFmtId="0" fontId="4" fillId="0" borderId="0" applyNumberFormat="0" applyFill="0" applyBorder="0" applyAlignment="0" applyProtection="0">
      <alignment vertical="center" wrapText="1"/>
    </xf>
    <xf numFmtId="167" fontId="6" fillId="0" borderId="0" applyFont="0" applyFill="0" applyBorder="0" applyAlignment="0" applyProtection="0"/>
    <xf numFmtId="164" fontId="6" fillId="0" borderId="0" applyFont="0" applyFill="0" applyBorder="0" applyAlignment="0" applyProtection="0"/>
    <xf numFmtId="10" fontId="6" fillId="0" borderId="0" applyFont="0" applyFill="0" applyBorder="0" applyAlignment="0" applyProtection="0"/>
    <xf numFmtId="14" fontId="6" fillId="0" borderId="0">
      <alignment horizontal="right" vertical="center" wrapText="1"/>
    </xf>
    <xf numFmtId="166" fontId="6" fillId="0" borderId="0" applyFont="0" applyFill="0" applyBorder="0" applyAlignment="0" applyProtection="0"/>
    <xf numFmtId="165" fontId="6" fillId="0" borderId="0" applyFont="0" applyFill="0" applyBorder="0" applyAlignment="0" applyProtection="0"/>
    <xf numFmtId="0" fontId="13" fillId="0" borderId="0" applyNumberFormat="0" applyFill="0" applyBorder="0" applyAlignment="0" applyProtection="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xf numFmtId="0" fontId="17" fillId="10" borderId="12" applyNumberFormat="0" applyAlignment="0" applyProtection="0"/>
    <xf numFmtId="0" fontId="18" fillId="11" borderId="13" applyNumberFormat="0" applyAlignment="0" applyProtection="0"/>
    <xf numFmtId="0" fontId="19" fillId="11" borderId="12" applyNumberFormat="0" applyAlignment="0" applyProtection="0"/>
    <xf numFmtId="0" fontId="20" fillId="0" borderId="14" applyNumberFormat="0" applyFill="0" applyAlignment="0" applyProtection="0"/>
    <xf numFmtId="0" fontId="21" fillId="12" borderId="15" applyNumberFormat="0" applyAlignment="0" applyProtection="0"/>
    <xf numFmtId="0" fontId="22" fillId="0" borderId="0" applyNumberFormat="0" applyFill="0" applyBorder="0" applyAlignment="0" applyProtection="0"/>
    <xf numFmtId="0" fontId="6" fillId="13"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102">
    <xf numFmtId="0" fontId="0" fillId="0" borderId="0" xfId="0">
      <alignment vertical="center" wrapText="1"/>
    </xf>
    <xf numFmtId="14" fontId="2" fillId="0" borderId="0" xfId="0" applyNumberFormat="1" applyFont="1">
      <alignment vertical="center" wrapText="1"/>
    </xf>
    <xf numFmtId="0" fontId="2" fillId="0" borderId="0" xfId="0" applyFont="1">
      <alignment vertical="center" wrapText="1"/>
    </xf>
    <xf numFmtId="0" fontId="5" fillId="0" borderId="0" xfId="5" applyFont="1">
      <alignment vertical="center" wrapText="1"/>
    </xf>
    <xf numFmtId="0" fontId="2" fillId="0" borderId="0" xfId="0" applyFont="1" applyAlignment="1">
      <alignment horizontal="center" vertical="center" wrapText="1"/>
    </xf>
    <xf numFmtId="167" fontId="7" fillId="0" borderId="5" xfId="6" applyFont="1" applyBorder="1" applyAlignment="1">
      <alignment horizontal="center" vertical="center"/>
    </xf>
    <xf numFmtId="0" fontId="7" fillId="0" borderId="5" xfId="0" applyFont="1" applyBorder="1" applyAlignment="1">
      <alignment horizontal="center" vertical="center" wrapText="1"/>
    </xf>
    <xf numFmtId="164" fontId="7" fillId="0" borderId="5" xfId="7" applyFont="1" applyBorder="1" applyAlignment="1">
      <alignment horizontal="center" vertical="center" wrapText="1"/>
    </xf>
    <xf numFmtId="167" fontId="7" fillId="3" borderId="5" xfId="6" applyFont="1" applyFill="1" applyBorder="1" applyAlignment="1">
      <alignment horizontal="center" vertical="center"/>
    </xf>
    <xf numFmtId="0" fontId="7" fillId="3" borderId="5" xfId="0" applyFont="1" applyFill="1" applyBorder="1" applyAlignment="1">
      <alignment horizontal="center" vertical="center" wrapText="1"/>
    </xf>
    <xf numFmtId="164" fontId="7" fillId="3" borderId="5" xfId="7" applyFont="1" applyFill="1" applyBorder="1" applyAlignment="1">
      <alignment horizontal="center" vertical="center" wrapText="1"/>
    </xf>
    <xf numFmtId="167" fontId="7" fillId="4" borderId="6" xfId="6" applyFont="1" applyFill="1" applyBorder="1" applyAlignment="1">
      <alignment horizontal="center" vertical="center"/>
    </xf>
    <xf numFmtId="14" fontId="7" fillId="4" borderId="6" xfId="9" applyFont="1" applyFill="1" applyBorder="1" applyAlignment="1">
      <alignment horizontal="center" vertical="center" wrapText="1"/>
    </xf>
    <xf numFmtId="0" fontId="7" fillId="4" borderId="6" xfId="0" applyFont="1" applyFill="1" applyBorder="1" applyAlignment="1">
      <alignment horizontal="center" vertical="center" wrapText="1"/>
    </xf>
    <xf numFmtId="164" fontId="7" fillId="4" borderId="6" xfId="7" applyFont="1" applyFill="1" applyBorder="1" applyAlignment="1">
      <alignment horizontal="center" vertical="center" wrapText="1"/>
    </xf>
    <xf numFmtId="167" fontId="7" fillId="4" borderId="5" xfId="6" applyFont="1" applyFill="1" applyBorder="1" applyAlignment="1">
      <alignment horizontal="center" vertical="center"/>
    </xf>
    <xf numFmtId="14" fontId="7" fillId="4" borderId="5" xfId="9" applyFont="1" applyFill="1" applyBorder="1" applyAlignment="1">
      <alignment horizontal="center" vertical="center" wrapText="1"/>
    </xf>
    <xf numFmtId="0" fontId="7" fillId="4" borderId="5" xfId="0" applyFont="1" applyFill="1" applyBorder="1" applyAlignment="1">
      <alignment horizontal="center" vertical="center" wrapText="1"/>
    </xf>
    <xf numFmtId="164" fontId="7" fillId="4" borderId="5" xfId="7"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9" fillId="6" borderId="10" xfId="0" applyFont="1" applyFill="1" applyBorder="1" applyAlignment="1">
      <alignment horizontal="center" vertical="center" wrapText="1"/>
    </xf>
    <xf numFmtId="167" fontId="6" fillId="0" borderId="5" xfId="6" applyBorder="1" applyAlignment="1">
      <alignment horizontal="center" vertical="center"/>
    </xf>
    <xf numFmtId="10" fontId="6" fillId="0" borderId="5" xfId="8"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lignment vertical="center" wrapText="1"/>
    </xf>
    <xf numFmtId="0" fontId="12" fillId="0" borderId="10" xfId="0" applyFont="1" applyBorder="1">
      <alignment vertical="center" wrapText="1"/>
    </xf>
    <xf numFmtId="168" fontId="6" fillId="0" borderId="5" xfId="7" applyNumberFormat="1" applyBorder="1" applyAlignment="1">
      <alignment horizontal="center" vertical="center" wrapText="1"/>
    </xf>
    <xf numFmtId="168" fontId="6" fillId="0" borderId="5" xfId="7" applyNumberFormat="1" applyBorder="1" applyAlignment="1">
      <alignment horizontal="right" vertical="center" wrapText="1"/>
    </xf>
    <xf numFmtId="0" fontId="0" fillId="0" borderId="5" xfId="0" applyFont="1" applyBorder="1" applyAlignment="1">
      <alignment horizontal="left" vertical="center" wrapText="1" indent="2"/>
    </xf>
    <xf numFmtId="168" fontId="7" fillId="0" borderId="5" xfId="7" applyNumberFormat="1" applyFont="1" applyBorder="1" applyAlignment="1">
      <alignment horizontal="center" vertical="center" wrapText="1"/>
    </xf>
    <xf numFmtId="168" fontId="7" fillId="3" borderId="5" xfId="7" applyNumberFormat="1" applyFont="1" applyFill="1" applyBorder="1" applyAlignment="1">
      <alignment horizontal="center" vertical="center" wrapText="1"/>
    </xf>
    <xf numFmtId="167" fontId="25" fillId="0" borderId="18" xfId="6" applyFont="1" applyBorder="1" applyAlignment="1">
      <alignment horizontal="center" vertical="center"/>
    </xf>
    <xf numFmtId="14" fontId="25" fillId="0" borderId="18" xfId="9" applyNumberFormat="1" applyFont="1" applyFill="1" applyBorder="1" applyAlignment="1">
      <alignment horizontal="center" vertical="center" wrapText="1"/>
    </xf>
    <xf numFmtId="167" fontId="25" fillId="0" borderId="18" xfId="6" applyFont="1" applyBorder="1" applyAlignment="1">
      <alignment horizontal="center" vertical="center" wrapText="1"/>
    </xf>
    <xf numFmtId="0" fontId="25" fillId="0" borderId="18" xfId="0" applyFont="1" applyBorder="1" applyAlignment="1">
      <alignment horizontal="center" vertical="center" wrapText="1"/>
    </xf>
    <xf numFmtId="168" fontId="25" fillId="0" borderId="18" xfId="11" applyNumberFormat="1" applyFont="1" applyBorder="1" applyAlignment="1">
      <alignment horizontal="center" vertical="center" wrapText="1"/>
    </xf>
    <xf numFmtId="0" fontId="26" fillId="0" borderId="0" xfId="0" applyFont="1" applyAlignment="1"/>
    <xf numFmtId="0" fontId="26" fillId="0" borderId="19" xfId="0" applyFont="1" applyBorder="1" applyAlignment="1"/>
    <xf numFmtId="168" fontId="26" fillId="0" borderId="19" xfId="11" applyNumberFormat="1" applyFont="1" applyBorder="1"/>
    <xf numFmtId="0" fontId="26" fillId="0" borderId="19" xfId="0" applyFont="1" applyBorder="1" applyAlignment="1">
      <alignment horizontal="center"/>
    </xf>
    <xf numFmtId="168" fontId="26" fillId="0" borderId="19" xfId="11" applyNumberFormat="1" applyFont="1" applyBorder="1" applyAlignment="1"/>
    <xf numFmtId="168" fontId="27" fillId="0" borderId="19" xfId="0" applyNumberFormat="1" applyFont="1" applyBorder="1" applyAlignment="1"/>
    <xf numFmtId="168" fontId="27" fillId="0" borderId="0" xfId="0" applyNumberFormat="1" applyFont="1" applyAlignment="1"/>
    <xf numFmtId="168" fontId="27" fillId="0" borderId="0" xfId="11" applyNumberFormat="1" applyFont="1" applyAlignment="1"/>
    <xf numFmtId="167" fontId="25" fillId="0" borderId="18" xfId="6" applyFont="1" applyFill="1" applyBorder="1" applyAlignment="1">
      <alignment horizontal="center" vertical="center"/>
    </xf>
    <xf numFmtId="0" fontId="25" fillId="0" borderId="18" xfId="0" applyFont="1" applyFill="1" applyBorder="1" applyAlignment="1">
      <alignment horizontal="center" vertical="center" wrapText="1"/>
    </xf>
    <xf numFmtId="168" fontId="25" fillId="0" borderId="18" xfId="11"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67" fontId="25" fillId="0" borderId="11" xfId="6" applyFont="1" applyBorder="1" applyAlignment="1">
      <alignment horizontal="center" vertical="center"/>
    </xf>
    <xf numFmtId="14" fontId="25" fillId="0" borderId="11" xfId="9" applyNumberFormat="1" applyFont="1" applyFill="1" applyBorder="1" applyAlignment="1">
      <alignment horizontal="center" vertical="center" wrapText="1"/>
    </xf>
    <xf numFmtId="0" fontId="25" fillId="0" borderId="11" xfId="0" applyFont="1" applyBorder="1" applyAlignment="1">
      <alignment horizontal="center" vertical="center" wrapText="1"/>
    </xf>
    <xf numFmtId="0" fontId="8" fillId="4" borderId="18" xfId="0" applyFont="1" applyFill="1" applyBorder="1" applyAlignment="1">
      <alignment horizontal="center" vertical="center" wrapText="1"/>
    </xf>
    <xf numFmtId="14" fontId="25" fillId="0" borderId="11" xfId="9"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4" borderId="11" xfId="0" applyFont="1" applyFill="1" applyBorder="1" applyAlignment="1">
      <alignment horizontal="center" vertical="center" wrapText="1"/>
    </xf>
    <xf numFmtId="10" fontId="0" fillId="0" borderId="0" xfId="8" applyFont="1" applyAlignment="1">
      <alignment vertical="center" wrapText="1"/>
    </xf>
    <xf numFmtId="168" fontId="0" fillId="0" borderId="0" xfId="0" applyNumberFormat="1">
      <alignment vertical="center" wrapText="1"/>
    </xf>
    <xf numFmtId="0" fontId="8" fillId="0" borderId="18" xfId="0" applyFont="1" applyBorder="1" applyAlignment="1">
      <alignment horizontal="center" vertical="center" wrapText="1"/>
    </xf>
    <xf numFmtId="167" fontId="25" fillId="0" borderId="11" xfId="6" applyFont="1" applyBorder="1" applyAlignment="1">
      <alignment horizontal="center" vertical="center" wrapText="1"/>
    </xf>
    <xf numFmtId="168" fontId="25" fillId="0" borderId="11" xfId="11" applyNumberFormat="1" applyFont="1" applyBorder="1" applyAlignment="1">
      <alignment horizontal="center" vertical="center" wrapText="1"/>
    </xf>
    <xf numFmtId="0" fontId="29" fillId="38" borderId="8" xfId="0" applyFont="1" applyFill="1" applyBorder="1" applyAlignment="1">
      <alignment horizontal="center" vertical="center" wrapText="1"/>
    </xf>
    <xf numFmtId="0" fontId="29" fillId="38" borderId="9" xfId="0" applyFont="1" applyFill="1" applyBorder="1" applyAlignment="1">
      <alignment horizontal="center" vertical="center" wrapText="1"/>
    </xf>
    <xf numFmtId="0" fontId="7" fillId="5" borderId="5" xfId="0" applyFont="1" applyFill="1" applyBorder="1" applyAlignment="1">
      <alignment horizontal="center" vertical="center"/>
    </xf>
    <xf numFmtId="0" fontId="7" fillId="5" borderId="5" xfId="0" applyFont="1" applyFill="1" applyBorder="1" applyAlignment="1">
      <alignment horizontal="center" vertical="center" wrapText="1"/>
    </xf>
    <xf numFmtId="168" fontId="7" fillId="5" borderId="5" xfId="0" applyNumberFormat="1" applyFont="1" applyFill="1" applyBorder="1" applyAlignment="1">
      <alignment horizontal="center" vertical="center" wrapText="1"/>
    </xf>
    <xf numFmtId="0" fontId="8" fillId="0" borderId="7" xfId="0" applyFont="1" applyBorder="1" applyAlignment="1">
      <alignment horizontal="center" vertical="center" wrapText="1"/>
    </xf>
    <xf numFmtId="167" fontId="30" fillId="0" borderId="7" xfId="6" applyFont="1" applyBorder="1" applyAlignment="1">
      <alignment horizontal="center" vertical="center"/>
    </xf>
    <xf numFmtId="14" fontId="30" fillId="0" borderId="7" xfId="9" applyNumberFormat="1" applyFont="1" applyFill="1" applyBorder="1" applyAlignment="1">
      <alignment horizontal="center" vertical="center" wrapText="1"/>
    </xf>
    <xf numFmtId="167" fontId="30" fillId="0" borderId="7" xfId="6" applyFont="1" applyBorder="1" applyAlignment="1">
      <alignment horizontal="center" vertical="center" wrapText="1"/>
    </xf>
    <xf numFmtId="0" fontId="30" fillId="0" borderId="7" xfId="0" applyFont="1" applyBorder="1" applyAlignment="1">
      <alignment horizontal="center" vertical="center" wrapText="1"/>
    </xf>
    <xf numFmtId="168" fontId="30" fillId="0" borderId="7" xfId="11" applyNumberFormat="1" applyFont="1" applyBorder="1" applyAlignment="1">
      <alignment horizontal="center" vertical="center" wrapText="1"/>
    </xf>
    <xf numFmtId="0" fontId="8" fillId="0" borderId="11" xfId="0" applyFont="1" applyBorder="1" applyAlignment="1">
      <alignment horizontal="center" vertical="center" wrapText="1"/>
    </xf>
    <xf numFmtId="167" fontId="8" fillId="0" borderId="18" xfId="6" applyFont="1" applyBorder="1" applyAlignment="1">
      <alignment horizontal="center" vertical="center" wrapText="1"/>
    </xf>
    <xf numFmtId="167" fontId="8" fillId="0" borderId="18" xfId="6" applyFont="1" applyFill="1" applyBorder="1" applyAlignment="1">
      <alignment horizontal="center" vertical="center" wrapText="1"/>
    </xf>
    <xf numFmtId="0" fontId="31" fillId="0" borderId="5" xfId="0" applyFont="1" applyBorder="1" applyAlignment="1">
      <alignment horizontal="center" vertical="center" wrapText="1"/>
    </xf>
    <xf numFmtId="168" fontId="31" fillId="0" borderId="5" xfId="0" applyNumberFormat="1" applyFont="1" applyBorder="1" applyAlignment="1">
      <alignment horizontal="center" vertical="center" wrapText="1"/>
    </xf>
    <xf numFmtId="10" fontId="31" fillId="0" borderId="5" xfId="0" applyNumberFormat="1" applyFont="1" applyBorder="1" applyAlignment="1">
      <alignment horizontal="center" vertical="center" wrapText="1"/>
    </xf>
    <xf numFmtId="168" fontId="26" fillId="0" borderId="0" xfId="0" applyNumberFormat="1" applyFont="1" applyAlignment="1"/>
    <xf numFmtId="165" fontId="26" fillId="0" borderId="0" xfId="11" applyFont="1" applyAlignment="1"/>
    <xf numFmtId="14" fontId="30" fillId="0" borderId="7" xfId="9" applyFont="1" applyFill="1" applyBorder="1" applyAlignment="1">
      <alignment horizontal="center" vertical="center" wrapText="1"/>
    </xf>
    <xf numFmtId="0" fontId="0" fillId="3" borderId="0" xfId="0" applyFill="1" applyAlignment="1">
      <alignment horizontal="center" vertical="center" wrapText="1"/>
    </xf>
    <xf numFmtId="0" fontId="7" fillId="3" borderId="0" xfId="0" applyFont="1" applyFill="1" applyAlignment="1">
      <alignment horizontal="center" vertical="center" wrapText="1"/>
    </xf>
    <xf numFmtId="0" fontId="11" fillId="5" borderId="0" xfId="4" applyFont="1" applyFill="1" applyBorder="1" applyAlignment="1">
      <alignment vertical="center"/>
    </xf>
    <xf numFmtId="10" fontId="32" fillId="0" borderId="5" xfId="8" applyFont="1" applyBorder="1" applyAlignment="1">
      <alignment horizontal="center" vertical="center" wrapText="1"/>
    </xf>
    <xf numFmtId="0" fontId="35" fillId="2" borderId="23" xfId="1" applyFont="1" applyFill="1" applyBorder="1" applyAlignment="1">
      <alignment horizontal="center" vertical="center" wrapText="1"/>
    </xf>
    <xf numFmtId="0" fontId="34" fillId="2" borderId="19" xfId="2" applyFont="1" applyFill="1" applyBorder="1" applyAlignment="1">
      <alignment vertical="center"/>
    </xf>
    <xf numFmtId="0" fontId="33" fillId="2" borderId="20" xfId="3" applyFont="1" applyFill="1" applyBorder="1" applyAlignment="1">
      <alignment horizontal="center" vertical="center"/>
    </xf>
    <xf numFmtId="0" fontId="33" fillId="2" borderId="21" xfId="3" applyFont="1" applyFill="1" applyBorder="1" applyAlignment="1">
      <alignment horizontal="center" vertical="center"/>
    </xf>
    <xf numFmtId="0" fontId="33" fillId="2" borderId="22" xfId="3" applyFont="1" applyFill="1" applyBorder="1" applyAlignment="1">
      <alignment horizontal="center" vertical="center"/>
    </xf>
    <xf numFmtId="0" fontId="28" fillId="2" borderId="0" xfId="0" applyFont="1" applyFill="1" applyAlignment="1">
      <alignment horizontal="center" vertical="center" wrapText="1"/>
    </xf>
    <xf numFmtId="168" fontId="26" fillId="0" borderId="25" xfId="11" applyNumberFormat="1" applyFont="1" applyBorder="1"/>
    <xf numFmtId="0" fontId="36" fillId="6" borderId="24" xfId="0" applyFont="1" applyFill="1" applyBorder="1" applyAlignment="1">
      <alignment horizontal="center"/>
    </xf>
    <xf numFmtId="14" fontId="37" fillId="6" borderId="24" xfId="0" applyNumberFormat="1" applyFont="1" applyFill="1" applyBorder="1" applyAlignment="1">
      <alignment horizontal="center"/>
    </xf>
    <xf numFmtId="0" fontId="29" fillId="38" borderId="24" xfId="0" applyFont="1" applyFill="1" applyBorder="1" applyAlignment="1">
      <alignment horizontal="center" vertical="center" wrapText="1"/>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4"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9"/>
    <cellStyle name="Hipervínculo" xfId="5" builtinId="8" customBuiltin="1"/>
    <cellStyle name="Incorrecto" xfId="14" builtinId="27" customBuiltin="1"/>
    <cellStyle name="Millares" xfId="6" builtinId="3" customBuiltin="1"/>
    <cellStyle name="Millares [0]" xfId="10" builtinId="6" customBuiltin="1"/>
    <cellStyle name="Moneda" xfId="11" builtinId="4" customBuiltin="1"/>
    <cellStyle name="Moneda [0]" xfId="7" builtinId="7" customBuiltin="1"/>
    <cellStyle name="Neutral" xfId="15" builtinId="28" customBuiltin="1"/>
    <cellStyle name="Normal" xfId="0" builtinId="0" customBuiltin="1"/>
    <cellStyle name="Notas" xfId="22" builtinId="10" customBuiltin="1"/>
    <cellStyle name="Porcentaje" xfId="8" builtinId="5" customBuiltin="1"/>
    <cellStyle name="Salida" xfId="17" builtinId="21" customBuiltin="1"/>
    <cellStyle name="Texto de advertencia" xfId="21" builtinId="11" customBuiltin="1"/>
    <cellStyle name="Texto explicativo" xfId="23" builtinId="53" customBuiltin="1"/>
    <cellStyle name="Título" xfId="12" builtinId="15" customBuiltin="1"/>
    <cellStyle name="Título 2" xfId="2" builtinId="17" customBuiltin="1"/>
    <cellStyle name="Título 3" xfId="3" builtinId="18" customBuiltin="1"/>
    <cellStyle name="Total" xfId="24" builtinId="25" customBuiltin="1"/>
  </cellStyles>
  <dxfs count="142">
    <dxf>
      <font>
        <b val="0"/>
        <i val="0"/>
        <strike val="0"/>
        <condense val="0"/>
        <extend val="0"/>
        <outline val="0"/>
        <shadow val="0"/>
        <u val="none"/>
        <vertAlign val="baseline"/>
        <sz val="12"/>
        <color theme="1" tint="-0.24994659260841701"/>
        <name val="Gill Sans MT"/>
        <scheme val="minor"/>
      </font>
      <numFmt numFmtId="14" formatCode="0.00%"/>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scheme val="minor"/>
      </font>
      <numFmt numFmtId="168" formatCode="_-[$$-80A]* #,##0.00_-;\-[$$-80A]* #,##0.00_-;_-[$$-80A]* &quot;-&quot;??_-;_-@_-"/>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2"/>
        <color theme="1" tint="-0.24994659260841701"/>
        <name val="Gill Sans MT"/>
        <scheme val="minor"/>
      </font>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numFmt numFmtId="19" formatCode="dd/mm/yyyy"/>
      <fill>
        <patternFill patternType="solid">
          <fgColor indexed="64"/>
          <bgColor theme="0"/>
        </patternFill>
      </fill>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fill>
        <patternFill patternType="solid">
          <fgColor indexed="64"/>
          <bgColor theme="0"/>
        </patternFill>
      </fill>
      <alignment horizontal="center" vertical="center" textRotation="0" indent="0" justifyLastLine="0" shrinkToFit="0"/>
    </dxf>
    <dxf>
      <border>
        <bottom style="thin">
          <color rgb="FF2F2F2F"/>
        </bottom>
      </border>
    </dxf>
    <dxf>
      <font>
        <strike val="0"/>
        <outline val="0"/>
        <shadow val="0"/>
        <u val="none"/>
        <vertAlign val="baseline"/>
        <sz val="11"/>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68" formatCode="_-[$$-80A]* #,##0.00_-;\-[$$-80A]* #,##0.00_-;_-[$$-80A]* &quot;-&quot;??_-;_-@_-"/>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numFmt numFmtId="19" formatCode="dd/mm/yyyy"/>
      <alignment horizontal="center" vertical="center" textRotation="0" indent="0" justifyLastLine="0" shrinkToFit="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font>
        <b val="0"/>
        <i val="0"/>
        <strike val="0"/>
        <condense val="0"/>
        <extend val="0"/>
        <outline val="0"/>
        <shadow val="0"/>
        <u val="none"/>
        <vertAlign val="baseline"/>
        <sz val="11"/>
        <color theme="1" tint="-0.249977111117893"/>
        <name val="Gill Sans MT"/>
        <scheme val="none"/>
      </font>
      <alignment horizontal="center" vertical="center" textRotation="0" wrapText="1" indent="0" justifyLastLine="0" shrinkToFit="0" readingOrder="0"/>
      <border diagonalUp="0" diagonalDown="0" outline="0">
        <left style="thin">
          <color theme="1" tint="0.79998168889431442"/>
        </left>
        <right style="thin">
          <color theme="1" tint="0.79998168889431442"/>
        </right>
        <top style="thin">
          <color theme="7" tint="0.39994506668294322"/>
        </top>
        <bottom/>
      </border>
    </dxf>
    <dxf>
      <font>
        <strike val="0"/>
        <outline val="0"/>
        <shadow val="0"/>
        <u val="none"/>
        <vertAlign val="baseline"/>
        <sz val="11"/>
        <color theme="1" tint="-0.249977111117893"/>
        <name val="Gill Sans MT"/>
        <scheme val="none"/>
      </font>
      <alignment horizontal="center" vertical="center" textRotation="0" wrapText="0" indent="0" justifyLastLine="0" shrinkToFit="0" readingOrder="0"/>
      <border diagonalUp="0" diagonalDown="0" outline="0">
        <left style="thin">
          <color theme="1" tint="0.79998168889431442"/>
        </left>
        <right style="thin">
          <color theme="1" tint="0.79998168889431442"/>
        </right>
        <top style="thin">
          <color theme="1" tint="0.79998168889431442"/>
        </top>
        <bottom style="thin">
          <color theme="1" tint="0.79998168889431442"/>
        </bottom>
      </border>
    </dxf>
    <dxf>
      <border>
        <top style="thin">
          <color theme="7" tint="0.39994506668294322"/>
        </top>
      </border>
    </dxf>
    <dxf>
      <border diagonalUp="0" diagonalDown="0">
        <left style="thin">
          <color theme="7" tint="0.39994506668294322"/>
        </left>
        <right style="thin">
          <color theme="7" tint="0.39994506668294322"/>
        </right>
        <top style="thin">
          <color theme="7" tint="0.39994506668294322"/>
        </top>
        <bottom style="thin">
          <color theme="7" tint="0.39994506668294322"/>
        </bottom>
      </border>
    </dxf>
    <dxf>
      <font>
        <strike val="0"/>
        <outline val="0"/>
        <shadow val="0"/>
        <u val="none"/>
        <vertAlign val="baseline"/>
        <sz val="11"/>
        <color theme="1" tint="-0.249977111117893"/>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0"/>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numFmt numFmtId="168" formatCode="_-[$$-80A]* #,##0.00_-;\-[$$-80A]* #,##0.00_-;_-[$$-80A]* &quot;-&quot;??_-;_-@_-"/>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4" formatCode="#,##0.00\ &quot;€&quot;;\-#,##0.00\ &quot;€&quot;"/>
      <alignment horizontal="center" vertical="center" textRotation="0" indent="0" justifyLastLine="0" shrinkToFit="0"/>
      <border diagonalUp="0" diagonalDown="0">
        <left style="thin">
          <color theme="0" tint="-0.14996795556505021"/>
        </left>
        <right style="thin">
          <color theme="0" tint="-0.14996795556505021"/>
        </right>
        <top style="thin">
          <color theme="0" tint="-0.14996795556505021"/>
        </top>
        <bottom style="thin">
          <color theme="0" tint="-0.14996795556505021"/>
        </bottom>
        <vertical style="thin">
          <color theme="0" tint="-0.14996795556505021"/>
        </vertical>
        <horizontal style="thin">
          <color theme="0" tint="-0.14996795556505021"/>
        </horizontal>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alignment horizontal="center" vertical="center" textRotation="0" indent="0" justifyLastLine="0" shrinkToFit="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b val="0"/>
        <i val="0"/>
        <strike val="0"/>
        <condense val="0"/>
        <extend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theme="0" tint="-0.14996795556505021"/>
        </left>
        <right style="thin">
          <color theme="0" tint="-0.14996795556505021"/>
        </right>
        <top style="thin">
          <color theme="0" tint="-0.14996795556505021"/>
        </top>
        <bottom style="thin">
          <color theme="0" tint="-0.14996795556505021"/>
        </bottom>
      </border>
    </dxf>
    <dxf>
      <font>
        <strike val="0"/>
        <outline val="0"/>
        <shadow val="0"/>
        <u val="none"/>
        <vertAlign val="baseline"/>
        <sz val="11"/>
        <color theme="1" tint="-0.24994659260841701"/>
        <name val="Gill Sans MT"/>
        <scheme val="none"/>
      </font>
      <numFmt numFmtId="167" formatCode="0_ ;\-0\ "/>
      <alignment horizontal="center" vertical="center" textRotation="0" wrapText="0" indent="0" justifyLastLine="0" shrinkToFit="0" readingOrder="0"/>
      <border diagonalUp="0" diagonalDown="0">
        <left style="thin">
          <color theme="0" tint="-0.14996795556505021"/>
        </left>
        <right style="thin">
          <color theme="0" tint="-0.14996795556505021"/>
        </right>
        <top style="thin">
          <color theme="0" tint="-0.14996795556505021"/>
        </top>
        <bottom style="thin">
          <color theme="0" tint="-0.14996795556505021"/>
        </bottom>
      </border>
    </dxf>
    <dxf>
      <border>
        <top style="thin">
          <color theme="0" tint="-0.34998626667073579"/>
        </top>
      </border>
    </dxf>
    <dxf>
      <font>
        <strike val="0"/>
        <outline val="0"/>
        <shadow val="0"/>
        <u val="none"/>
        <vertAlign val="baseline"/>
        <sz val="11"/>
        <color theme="1" tint="-0.24994659260841701"/>
        <name val="Gill Sans MT"/>
        <scheme val="none"/>
      </font>
      <fill>
        <patternFill patternType="solid">
          <fgColor indexed="64"/>
          <bgColor theme="0" tint="-0.14999847407452621"/>
        </patternFill>
      </fill>
      <alignment horizontal="center" vertical="center" textRotation="0" indent="0" justifyLastLine="0" shrinkToFit="0"/>
      <border diagonalUp="0" diagonalDown="0" outline="0">
        <left style="thin">
          <color theme="0" tint="-0.34998626667073579"/>
        </left>
        <right style="thin">
          <color theme="0" tint="-0.34998626667073579"/>
        </right>
        <top/>
        <bottom/>
      </border>
    </dxf>
    <dxf>
      <border diagonalUp="0" diagonalDown="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1"/>
        <color theme="1" tint="-0.24994659260841701"/>
        <name val="Gill Sans MT"/>
        <scheme val="none"/>
      </font>
      <alignment horizontal="center" vertical="center" textRotation="0" indent="0" justifyLastLine="0" shrinkToFit="0"/>
    </dxf>
    <dxf>
      <border>
        <bottom style="thin">
          <color rgb="FF2F2F2F"/>
        </bottom>
      </border>
    </dxf>
    <dxf>
      <font>
        <strike val="0"/>
        <outline val="0"/>
        <shadow val="0"/>
        <u val="none"/>
        <vertAlign val="baseline"/>
        <sz val="12"/>
        <color theme="1" tint="-0.24994659260841701"/>
        <name val="Gill Sans MT"/>
        <scheme val="none"/>
      </font>
      <fill>
        <patternFill patternType="solid">
          <fgColor indexed="64"/>
          <bgColor rgb="FF002060"/>
        </patternFill>
      </fill>
      <alignment horizontal="center" vertical="center" textRotation="0" indent="0" justifyLastLine="0" shrinkToFit="0"/>
      <border diagonalUp="0" diagonalDown="0">
        <left/>
        <right/>
        <top/>
        <bottom/>
        <vertical/>
        <horizontal/>
      </border>
    </dxf>
    <dxf>
      <border outline="0">
        <left style="thin">
          <color theme="0" tint="-0.14996795556505021"/>
        </left>
      </border>
    </dxf>
    <dxf>
      <numFmt numFmtId="168" formatCode="_-[$$-80A]* #,##0.00_-;\-[$$-80A]* #,##0.00_-;_-[$$-80A]* &quot;-&quot;??_-;_-@_-"/>
      <border>
        <left style="thin">
          <color theme="0" tint="-0.14996795556505021"/>
        </left>
      </border>
    </dxf>
    <dxf>
      <numFmt numFmtId="168" formatCode="_-[$$-80A]* #,##0.00_-;\-[$$-80A]* #,##0.00_-;_-[$$-80A]* &quot;-&quot;??_-;_-@_-"/>
      <border outline="0">
        <left style="thin">
          <color theme="0" tint="-0.14996795556505021"/>
        </left>
        <right style="thin">
          <color theme="0" tint="-0.14996795556505021"/>
        </right>
      </border>
    </dxf>
    <dxf>
      <numFmt numFmtId="168" formatCode="_-[$$-80A]* #,##0.00_-;\-[$$-80A]* #,##0.00_-;_-[$$-80A]* &quot;-&quot;??_-;_-@_-"/>
      <border>
        <right style="thin">
          <color theme="0" tint="-0.14996795556505021"/>
        </right>
      </border>
    </dxf>
    <dxf>
      <border outline="0">
        <right style="thin">
          <color theme="0" tint="-0.14996795556505021"/>
        </right>
      </border>
    </dxf>
    <dxf>
      <border>
        <top style="thin">
          <color theme="0" tint="-0.14996795556505021"/>
        </top>
      </border>
    </dxf>
    <dxf>
      <font>
        <b val="0"/>
        <i val="0"/>
        <strike val="0"/>
        <outline val="0"/>
        <shadow val="0"/>
        <u val="none"/>
        <vertAlign val="baseline"/>
        <sz val="12"/>
        <color theme="1" tint="-0.24994659260841701"/>
        <name val="Gill Sans MT"/>
        <scheme val="minor"/>
      </font>
      <fill>
        <patternFill patternType="none">
          <fgColor indexed="64"/>
          <bgColor auto="1"/>
        </patternFill>
      </fill>
      <alignment horizontal="center" vertical="center" textRotation="0" wrapText="1" indent="0" justifyLastLine="0" shrinkToFit="0"/>
      <border diagonalUp="0" diagonalDown="0" outline="0">
        <left style="thin">
          <color theme="0" tint="-0.14996795556505021"/>
        </left>
        <right style="thin">
          <color theme="0" tint="-0.14996795556505021"/>
        </right>
        <top/>
        <bottom/>
      </border>
    </dxf>
    <dxf>
      <font>
        <strike val="0"/>
        <outline val="0"/>
        <shadow val="0"/>
        <u val="none"/>
        <vertAlign val="baseline"/>
        <sz val="11"/>
        <color theme="1" tint="-0.249977111117893"/>
        <name val="Gill Sans MT"/>
        <scheme val="none"/>
      </font>
      <fill>
        <patternFill patternType="none">
          <fgColor indexed="64"/>
          <bgColor auto="1"/>
        </patternFill>
      </fill>
    </dxf>
    <dxf>
      <border>
        <bottom style="thin">
          <color rgb="FF2F2F2F"/>
        </bottom>
      </border>
    </dxf>
    <dxf>
      <font>
        <b val="0"/>
        <i val="0"/>
        <strike val="0"/>
        <outline val="0"/>
        <shadow val="0"/>
        <u val="none"/>
        <vertAlign val="baseline"/>
        <sz val="12"/>
        <color theme="1" tint="-0.24994659260841701"/>
        <name val="Gill Sans MT"/>
        <scheme val="minor"/>
      </font>
      <fill>
        <patternFill patternType="none">
          <fgColor indexed="64"/>
          <bgColor auto="1"/>
        </patternFill>
      </fill>
      <border diagonalUp="0" diagonalDown="0" outline="0">
        <left/>
        <right/>
        <top/>
        <bottom/>
      </border>
    </dxf>
    <dxf>
      <font>
        <b/>
        <color theme="1"/>
      </font>
      <border>
        <bottom style="thin">
          <color theme="7" tint="-0.499984740745262"/>
        </bottom>
        <vertical/>
        <horizontal/>
      </border>
    </dxf>
    <dxf>
      <font>
        <color theme="1"/>
      </font>
      <border>
        <left style="thin">
          <color theme="7" tint="-0.499984740745262"/>
        </left>
        <right style="thin">
          <color theme="7" tint="-0.499984740745262"/>
        </right>
        <top style="thin">
          <color theme="7" tint="-0.499984740745262"/>
        </top>
        <bottom style="thin">
          <color theme="7" tint="-0.499984740745262"/>
        </bottom>
        <vertical/>
        <horizontal/>
      </border>
    </dxf>
    <dxf>
      <font>
        <b/>
        <color theme="1"/>
      </font>
      <border>
        <bottom style="thin">
          <color theme="5" tint="-0.499984740745262"/>
        </bottom>
        <vertical/>
        <horizontal/>
      </border>
    </dxf>
    <dxf>
      <font>
        <sz val="11"/>
        <color theme="1"/>
      </font>
      <border>
        <left style="thin">
          <color theme="5" tint="-0.499984740745262"/>
        </left>
        <right style="thin">
          <color theme="5" tint="-0.499984740745262"/>
        </right>
        <top style="thin">
          <color theme="5" tint="-0.499984740745262"/>
        </top>
        <bottom style="thin">
          <color theme="5" tint="-0.499984740745262"/>
        </bottom>
        <vertical/>
        <horizontal/>
      </border>
    </dxf>
    <dxf>
      <font>
        <b/>
        <color theme="1"/>
      </font>
      <border>
        <bottom style="thin">
          <color theme="6" tint="-0.499984740745262"/>
        </bottom>
        <vertical/>
        <horizontal/>
      </border>
    </dxf>
    <dxf>
      <font>
        <color theme="1"/>
      </font>
      <border>
        <left style="thin">
          <color theme="6" tint="-0.499984740745262"/>
        </left>
        <right style="thin">
          <color theme="6" tint="-0.499984740745262"/>
        </right>
        <top style="thin">
          <color theme="6" tint="-0.499984740745262"/>
        </top>
        <bottom style="thin">
          <color theme="6" tint="-0.499984740745262"/>
        </bottom>
        <vertical/>
        <horizontal/>
      </border>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border>
        <left style="thin">
          <color theme="9"/>
        </left>
      </border>
    </dxf>
    <dxf>
      <border>
        <left style="thin">
          <color theme="9"/>
        </left>
      </border>
    </dxf>
    <dxf>
      <fill>
        <patternFill>
          <bgColor rgb="FFF2F2F2"/>
        </patternFill>
      </fill>
      <border>
        <top style="thin">
          <color theme="9"/>
        </top>
      </border>
    </dxf>
    <dxf>
      <border>
        <top style="thin">
          <color theme="9"/>
        </top>
      </border>
    </dxf>
    <dxf>
      <font>
        <b/>
        <color theme="1"/>
      </font>
    </dxf>
    <dxf>
      <font>
        <b/>
        <color theme="1"/>
      </font>
    </dxf>
    <dxf>
      <font>
        <b/>
        <i val="0"/>
        <color rgb="FF3F3F3F"/>
      </font>
      <fill>
        <patternFill>
          <bgColor rgb="FFD9D9D9"/>
        </patternFill>
      </fill>
      <border>
        <top style="double">
          <color theme="9"/>
        </top>
      </border>
    </dxf>
    <dxf>
      <font>
        <b/>
        <i val="0"/>
        <color rgb="FFF2F2F2"/>
      </font>
      <fill>
        <patternFill patternType="solid">
          <fgColor theme="9"/>
          <bgColor rgb="FF002060"/>
        </patternFill>
      </fill>
    </dxf>
    <dxf>
      <font>
        <color theme="1"/>
      </font>
      <border>
        <left style="thin">
          <color theme="9"/>
        </left>
        <right style="thin">
          <color theme="9"/>
        </right>
        <top style="thin">
          <color theme="9"/>
        </top>
        <bottom style="thin">
          <color theme="9"/>
        </bottom>
      </border>
    </dxf>
    <dxf>
      <border>
        <left style="thin">
          <color theme="5"/>
        </left>
      </border>
    </dxf>
    <dxf>
      <fill>
        <patternFill patternType="none">
          <bgColor auto="1"/>
        </patternFill>
      </fill>
      <border>
        <left style="thin">
          <color theme="5"/>
        </left>
      </border>
    </dxf>
    <dxf>
      <border>
        <top style="thin">
          <color theme="5"/>
        </top>
      </border>
    </dxf>
    <dxf>
      <fill>
        <patternFill>
          <bgColor theme="5" tint="0.79998168889431442"/>
        </patternFill>
      </fill>
      <border>
        <top style="thin">
          <color theme="5"/>
        </top>
      </border>
    </dxf>
    <dxf>
      <font>
        <b/>
        <color theme="1"/>
      </font>
    </dxf>
    <dxf>
      <font>
        <b/>
        <color theme="1"/>
      </font>
    </dxf>
    <dxf>
      <font>
        <b/>
        <color theme="1"/>
      </font>
      <border>
        <top style="double">
          <color theme="5"/>
        </top>
      </border>
    </dxf>
    <dxf>
      <font>
        <b/>
        <color theme="0"/>
      </font>
      <fill>
        <patternFill patternType="solid">
          <fgColor theme="5"/>
          <bgColor theme="5" tint="-0.499984740745262"/>
        </patternFill>
      </fill>
    </dxf>
    <dxf>
      <font>
        <color theme="1"/>
      </font>
      <border>
        <left style="thin">
          <color theme="5"/>
        </left>
        <right style="thin">
          <color theme="5"/>
        </right>
        <top style="thin">
          <color theme="5"/>
        </top>
        <bottom style="thin">
          <color theme="5"/>
        </bottom>
      </border>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color theme="0"/>
      </font>
      <fill>
        <patternFill patternType="solid">
          <fgColor theme="6"/>
          <bgColor theme="6" tint="-0.499984740745262"/>
        </patternFill>
      </fill>
    </dxf>
    <dxf>
      <font>
        <color theme="1"/>
      </font>
      <border>
        <left style="thin">
          <color theme="6" tint="0.39997558519241921"/>
        </left>
        <right style="thin">
          <color theme="6" tint="0.39997558519241921"/>
        </right>
        <top style="thin">
          <color theme="6" tint="0.39997558519241921"/>
        </top>
        <bottom style="thin">
          <color theme="6" tint="0.39997558519241921"/>
        </bottom>
        <horizontal style="thin">
          <color theme="6" tint="0.39997558519241921"/>
        </horizontal>
      </border>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ont>
        <b/>
        <color theme="1"/>
      </font>
    </dxf>
    <dxf>
      <font>
        <b/>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8" defaultTableStyle="TableStyleMedium2" defaultPivotStyle="PivotStyleLight16">
    <tableStyle name="Beneficencia Y Patrocinios" pivot="0" count="7">
      <tableStyleElement type="wholeTable" dxfId="141"/>
      <tableStyleElement type="headerRow" dxfId="140"/>
      <tableStyleElement type="totalRow" dxfId="139"/>
      <tableStyleElement type="firstColumn" dxfId="138"/>
      <tableStyleElement type="lastColumn" dxfId="137"/>
      <tableStyleElement type="firstRowStripe" dxfId="136"/>
      <tableStyleElement type="firstColumnStripe" dxfId="135"/>
    </tableStyle>
    <tableStyle name="Gastos Detallados" pivot="0" count="7">
      <tableStyleElement type="wholeTable" dxfId="134"/>
      <tableStyleElement type="headerRow" dxfId="133"/>
      <tableStyleElement type="totalRow" dxfId="132"/>
      <tableStyleElement type="firstColumn" dxfId="131"/>
      <tableStyleElement type="lastColumn" dxfId="130"/>
      <tableStyleElement type="firstRowStripe" dxfId="129"/>
      <tableStyleElement type="firstColumnStripe" dxfId="128"/>
    </tableStyle>
    <tableStyle name="Resumen De Gastos Mensuales" pivot="0" count="9">
      <tableStyleElement type="wholeTable" dxfId="127"/>
      <tableStyleElement type="headerRow" dxfId="126"/>
      <tableStyleElement type="totalRow" dxfId="125"/>
      <tableStyleElement type="firstColumn" dxfId="124"/>
      <tableStyleElement type="lastColumn" dxfId="123"/>
      <tableStyleElement type="firstRowStripe" dxfId="122"/>
      <tableStyleElement type="secondRowStripe" dxfId="121"/>
      <tableStyleElement type="firstColumnStripe" dxfId="120"/>
      <tableStyleElement type="secondColumnStripe" dxfId="119"/>
    </tableStyle>
    <tableStyle name="Resumen De Presupuesto Del Año" pivot="0" count="9">
      <tableStyleElement type="wholeTable" dxfId="118"/>
      <tableStyleElement type="headerRow" dxfId="117"/>
      <tableStyleElement type="totalRow" dxfId="116"/>
      <tableStyleElement type="firstColumn" dxfId="115"/>
      <tableStyleElement type="lastColumn" dxfId="114"/>
      <tableStyleElement type="firstRowStripe" dxfId="113"/>
      <tableStyleElement type="secondRowStripe" dxfId="112"/>
      <tableStyleElement type="firstColumnStripe" dxfId="111"/>
      <tableStyleElement type="secondColumnStripe" dxfId="110"/>
    </tableStyle>
    <tableStyle name="Slicer Charitables &amp; Sponsorships" pivot="0" table="0" count="10">
      <tableStyleElement type="wholeTable" dxfId="109"/>
      <tableStyleElement type="headerRow" dxfId="108"/>
    </tableStyle>
    <tableStyle name="Slicer Itemized Expenses" pivot="0" table="0" count="10">
      <tableStyleElement type="wholeTable" dxfId="107"/>
      <tableStyleElement type="headerRow" dxfId="106"/>
    </tableStyle>
    <tableStyle name="Slicer Monthly Expenses Summary" pivot="0" table="0" count="10">
      <tableStyleElement type="wholeTable" dxfId="105"/>
      <tableStyleElement type="headerRow" dxfId="104"/>
    </tableStyle>
    <tableStyle name="SlicerStyleDark4 2" pivot="0" table="0" count="10">
      <tableStyleElement type="wholeTable" dxfId="103"/>
      <tableStyleElement type="headerRow" dxfId="102"/>
    </tableStyle>
  </tableStyles>
  <colors>
    <mruColors>
      <color rgb="FF66FFFF"/>
      <color rgb="FFFFFF66"/>
      <color rgb="FFFF66CC"/>
      <color rgb="FFF2F2F2"/>
      <color rgb="FF002060"/>
      <color rgb="FF3F3F3F"/>
      <color rgb="FFD9D9D9"/>
      <color rgb="FF2F2F2F"/>
      <color rgb="FFDE684D"/>
      <color rgb="FFDB684D"/>
    </mruColors>
  </colors>
  <extLst>
    <ext xmlns:x14="http://schemas.microsoft.com/office/spreadsheetml/2009/9/main" uri="{46F421CA-312F-682f-3DD2-61675219B42D}">
      <x14:dxfs count="32">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7" tint="-0.249977111117893"/>
          </font>
          <fill>
            <patternFill patternType="solid">
              <fgColor theme="7" tint="0.59999389629810485"/>
              <bgColor theme="7" tint="0.59999389629810485"/>
            </patternFill>
          </fill>
          <border>
            <left style="thin">
              <color theme="7" tint="0.59999389629810485"/>
            </left>
            <right style="thin">
              <color theme="7" tint="0.59999389629810485"/>
            </right>
            <top style="thin">
              <color theme="7" tint="0.59999389629810485"/>
            </top>
            <bottom style="thin">
              <color theme="7" tint="0.59999389629810485"/>
            </bottom>
            <vertical/>
            <horizontal/>
          </border>
        </dxf>
        <dxf>
          <font>
            <color theme="0"/>
          </font>
          <fill>
            <patternFill patternType="solid">
              <fgColor theme="7"/>
              <bgColor theme="7" tint="-0.499984740745262"/>
            </patternFill>
          </fill>
          <border>
            <left style="thin">
              <color theme="7" tint="-0.499984740745262"/>
            </left>
            <right style="thin">
              <color theme="7" tint="-0.499984740745262"/>
            </right>
            <top style="thin">
              <color theme="7" tint="-0.499984740745262"/>
            </top>
            <bottom style="thin">
              <color theme="7"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tint="-0.499984740745262"/>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6" tint="-0.249977111117893"/>
          </font>
          <fill>
            <patternFill patternType="solid">
              <fgColor theme="6" tint="0.59999389629810485"/>
              <bgColor theme="6" tint="0.59999389629810485"/>
            </patternFill>
          </fill>
          <border>
            <left style="thin">
              <color theme="6" tint="0.59999389629810485"/>
            </left>
            <right style="thin">
              <color theme="6" tint="0.59999389629810485"/>
            </right>
            <top style="thin">
              <color theme="6" tint="0.59999389629810485"/>
            </top>
            <bottom style="thin">
              <color theme="6" tint="0.59999389629810485"/>
            </bottom>
            <vertical/>
            <horizontal/>
          </border>
        </dxf>
        <dxf>
          <font>
            <color theme="0"/>
          </font>
          <fill>
            <patternFill patternType="solid">
              <fgColor theme="6"/>
              <bgColor theme="6" tint="-0.499984740745262"/>
            </patternFill>
          </fill>
          <border>
            <left style="thin">
              <color theme="6" tint="-0.499984740745262"/>
            </left>
            <right style="thin">
              <color theme="6" tint="-0.499984740745262"/>
            </right>
            <top style="thin">
              <color theme="6" tint="-0.499984740745262"/>
            </top>
            <bottom style="thin">
              <color theme="6" tint="-0.499984740745262"/>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499984740745262"/>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 Charitables &amp; Sponsorships">
          <x14:slicerStyleElements>
            <x14:slicerStyleElement type="unselectedItemWithData" dxfId="31"/>
            <x14:slicerStyleElement type="unselectedItemWithNoData" dxfId="30"/>
            <x14:slicerStyleElement type="selectedItemWithData" dxfId="29"/>
            <x14:slicerStyleElement type="selectedItemWithNoData" dxfId="28"/>
            <x14:slicerStyleElement type="hoveredUnselectedItemWithData" dxfId="27"/>
            <x14:slicerStyleElement type="hoveredSelectedItemWithData" dxfId="26"/>
            <x14:slicerStyleElement type="hoveredUnselectedItemWithNoData" dxfId="25"/>
            <x14:slicerStyleElement type="hoveredSelectedItemWithNoData" dxfId="24"/>
          </x14:slicerStyleElements>
        </x14:slicerStyle>
        <x14:slicerStyle name="Slicer Itemized Expenses">
          <x14:slicerStyleElements>
            <x14:slicerStyleElement type="unselectedItemWithData" dxfId="23"/>
            <x14:slicerStyleElement type="unselectedItemWithNoData" dxfId="22"/>
            <x14:slicerStyleElement type="selectedItemWithData" dxfId="21"/>
            <x14:slicerStyleElement type="selectedItemWithNoData" dxfId="20"/>
            <x14:slicerStyleElement type="hoveredUnselectedItemWithData" dxfId="19"/>
            <x14:slicerStyleElement type="hoveredSelectedItemWithData" dxfId="18"/>
            <x14:slicerStyleElement type="hoveredUnselectedItemWithNoData" dxfId="17"/>
            <x14:slicerStyleElement type="hoveredSelectedItemWithNoData" dxfId="16"/>
          </x14:slicerStyleElements>
        </x14:slicerStyle>
        <x14:slicerStyle name="Slicer Monthly Expenses Summary">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4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hyperlink" Target="#'GASTOS DETALLADOS'!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2</xdr:row>
      <xdr:rowOff>9526</xdr:rowOff>
    </xdr:from>
    <xdr:to>
      <xdr:col>17</xdr:col>
      <xdr:colOff>9525</xdr:colOff>
      <xdr:row>3</xdr:row>
      <xdr:rowOff>422275</xdr:rowOff>
    </xdr:to>
    <mc:AlternateContent xmlns:mc="http://schemas.openxmlformats.org/markup-compatibility/2006" xmlns:sle15="http://schemas.microsoft.com/office/drawing/2012/slicer">
      <mc:Choice Requires="sle15">
        <xdr:graphicFrame macro="">
          <xdr:nvGraphicFramePr>
            <xdr:cNvPr id="3" name="Título de cuenta" descr="Filtrar el resumen de gastos mensuales resumen por el campo de Título de la cuenta">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0/slicer">
              <sle:slicer xmlns:sle="http://schemas.microsoft.com/office/drawing/2010/slicer" name="Título de cuenta"/>
            </a:graphicData>
          </a:graphic>
        </xdr:graphicFrame>
      </mc:Choice>
      <mc:Fallback xmlns="">
        <xdr:sp macro="" textlink="">
          <xdr:nvSpPr>
            <xdr:cNvPr id="0" name=""/>
            <xdr:cNvSpPr>
              <a:spLocks noTextEdit="1"/>
            </xdr:cNvSpPr>
          </xdr:nvSpPr>
          <xdr:spPr>
            <a:xfrm>
              <a:off x="190500" y="2495551"/>
              <a:ext cx="16611600" cy="879474"/>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15240</xdr:colOff>
      <xdr:row>2</xdr:row>
      <xdr:rowOff>329089</xdr:rowOff>
    </xdr:from>
    <xdr:to>
      <xdr:col>5</xdr:col>
      <xdr:colOff>962025</xdr:colOff>
      <xdr:row>3</xdr:row>
      <xdr:rowOff>305753</xdr:rowOff>
    </xdr:to>
    <mc:AlternateContent xmlns:mc="http://schemas.openxmlformats.org/markup-compatibility/2006" xmlns:sle15="http://schemas.microsoft.com/office/drawing/2012/slicer">
      <mc:Choice Requires="sle15">
        <xdr:graphicFrame macro="">
          <xdr:nvGraphicFramePr>
            <xdr:cNvPr id="2" name="Solicitado po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Solicitado por"/>
            </a:graphicData>
          </a:graphic>
        </xdr:graphicFrame>
      </mc:Choice>
      <mc:Fallback xmlns="">
        <xdr:sp macro="" textlink="">
          <xdr:nvSpPr>
            <xdr:cNvPr id="0" name=""/>
            <xdr:cNvSpPr>
              <a:spLocks noTextEdit="1"/>
            </xdr:cNvSpPr>
          </xdr:nvSpPr>
          <xdr:spPr>
            <a:xfrm>
              <a:off x="198120" y="1463040"/>
              <a:ext cx="5646420" cy="1036320"/>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twoCellAnchor editAs="absolute">
    <xdr:from>
      <xdr:col>5</xdr:col>
      <xdr:colOff>1000125</xdr:colOff>
      <xdr:row>2</xdr:row>
      <xdr:rowOff>321469</xdr:rowOff>
    </xdr:from>
    <xdr:to>
      <xdr:col>10</xdr:col>
      <xdr:colOff>0</xdr:colOff>
      <xdr:row>3</xdr:row>
      <xdr:rowOff>313372</xdr:rowOff>
    </xdr:to>
    <mc:AlternateContent xmlns:mc="http://schemas.openxmlformats.org/markup-compatibility/2006" xmlns:sle15="http://schemas.microsoft.com/office/drawing/2012/slicer">
      <mc:Choice Requires="sle15">
        <xdr:graphicFrame macro="">
          <xdr:nvGraphicFramePr>
            <xdr:cNvPr id="3" name="Beneficiario">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Beneficiario"/>
            </a:graphicData>
          </a:graphic>
        </xdr:graphicFrame>
      </mc:Choice>
      <mc:Fallback xmlns="">
        <xdr:sp macro="" textlink="">
          <xdr:nvSpPr>
            <xdr:cNvPr id="0" name=""/>
            <xdr:cNvSpPr>
              <a:spLocks noTextEdit="1"/>
            </xdr:cNvSpPr>
          </xdr:nvSpPr>
          <xdr:spPr>
            <a:xfrm>
              <a:off x="5890260" y="1455420"/>
              <a:ext cx="5471160" cy="1051559"/>
            </a:xfrm>
            <a:prstGeom prst="rect">
              <a:avLst/>
            </a:prstGeom>
            <a:solidFill>
              <a:prstClr val="white"/>
            </a:solidFill>
            <a:ln w="1">
              <a:solidFill>
                <a:prstClr val="green"/>
              </a:solidFill>
            </a:ln>
          </xdr:spPr>
          <xdr:txBody>
            <a:bodyPr vertOverflow="clip" horzOverflow="clip" rtlCol="false"/>
            <a:lstStyle/>
            <a:p>
              <a:pPr rtl="false"/>
              <a:r>
                <a:rPr lang="es" sz="1100"/>
                <a:t>Esta forma representa una segmentación de datos de tabla. Las segmentaciones de datos de tabla no son compatibles con esta versión de Excel.
No se podrá usar la segmentación si la forma se modificó en una versión anterior de Excel o si el libro se guardó en Excel 2007 o en una versión anterior.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2</xdr:row>
      <xdr:rowOff>57150</xdr:rowOff>
    </xdr:from>
    <xdr:to>
      <xdr:col>6</xdr:col>
      <xdr:colOff>92550</xdr:colOff>
      <xdr:row>2</xdr:row>
      <xdr:rowOff>942975</xdr:rowOff>
    </xdr:to>
    <mc:AlternateContent xmlns:mc="http://schemas.openxmlformats.org/markup-compatibility/2006" xmlns:sle15="http://schemas.microsoft.com/office/drawing/2012/slicer">
      <mc:Choice Requires="sle15">
        <xdr:graphicFrame macro="">
          <xdr:nvGraphicFramePr>
            <xdr:cNvPr id="4" name="Solicitante 1" descr="Filtrar beneficencia y patrocinios por el campo Solicitante">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microsoft.com/office/drawing/2010/slicer">
              <sle:slicer xmlns:sle="http://schemas.microsoft.com/office/drawing/2010/slicer" name="Solicitante 1"/>
            </a:graphicData>
          </a:graphic>
        </xdr:graphicFrame>
      </mc:Choice>
      <mc:Fallback xmlns="">
        <xdr:sp macro="" textlink="">
          <xdr:nvSpPr>
            <xdr:cNvPr id="0" name=""/>
            <xdr:cNvSpPr>
              <a:spLocks noTextEdit="1"/>
            </xdr:cNvSpPr>
          </xdr:nvSpPr>
          <xdr:spPr>
            <a:xfrm>
              <a:off x="276225" y="1695450"/>
              <a:ext cx="7884000" cy="885825"/>
            </a:xfrm>
            <a:prstGeom prst="rect">
              <a:avLst/>
            </a:prstGeom>
            <a:solidFill>
              <a:prstClr val="white"/>
            </a:solidFill>
            <a:ln w="1">
              <a:solidFill>
                <a:prstClr val="green"/>
              </a:solidFill>
            </a:ln>
          </xdr:spPr>
          <xdr:txBody>
            <a:bodyPr vertOverflow="clip" horzOverflow="clip"/>
            <a:lstStyle/>
            <a:p>
              <a:r>
                <a:rPr lang="es-ES" sz="1100"/>
                <a:t>Esta forma representa una segmentación de tabla. Las segmentaciones de tabla no se admiten en esta versión de Excel.
Si la forma se modificó en una versión anterior de Excel o si el libro se guardó en Excel 2007 o en una versión anterior, no se podrá usar la segmentación.</a:t>
              </a:r>
            </a:p>
          </xdr:txBody>
        </xdr:sp>
      </mc:Fallback>
    </mc:AlternateContent>
    <xdr:clientData/>
  </xdr:twoCellAnchor>
  <xdr:twoCellAnchor editAs="oneCell">
    <xdr:from>
      <xdr:col>6</xdr:col>
      <xdr:colOff>76201</xdr:colOff>
      <xdr:row>2</xdr:row>
      <xdr:rowOff>57150</xdr:rowOff>
    </xdr:from>
    <xdr:to>
      <xdr:col>11</xdr:col>
      <xdr:colOff>876300</xdr:colOff>
      <xdr:row>2</xdr:row>
      <xdr:rowOff>942975</xdr:rowOff>
    </xdr:to>
    <mc:AlternateContent xmlns:mc="http://schemas.openxmlformats.org/markup-compatibility/2006" xmlns:sle15="http://schemas.microsoft.com/office/drawing/2012/slicer">
      <mc:Choice Requires="sle15">
        <xdr:graphicFrame macro="">
          <xdr:nvGraphicFramePr>
            <xdr:cNvPr id="5" name="Beneficiario 1" descr="Filtrar beneficencia y patrocinios por el campo Beneficiario">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microsoft.com/office/drawing/2010/slicer">
              <sle:slicer xmlns:sle="http://schemas.microsoft.com/office/drawing/2010/slicer" name="Beneficiario 1"/>
            </a:graphicData>
          </a:graphic>
        </xdr:graphicFrame>
      </mc:Choice>
      <mc:Fallback xmlns="">
        <xdr:sp macro="" textlink="">
          <xdr:nvSpPr>
            <xdr:cNvPr id="3" name="Rectángulo 2"/>
            <xdr:cNvSpPr>
              <a:spLocks noTextEdit="1"/>
            </xdr:cNvSpPr>
          </xdr:nvSpPr>
          <xdr:spPr>
            <a:xfrm>
              <a:off x="7442200" y="1504950"/>
              <a:ext cx="8204201" cy="885825"/>
            </a:xfrm>
            <a:prstGeom prst="rect">
              <a:avLst/>
            </a:prstGeom>
            <a:noFill/>
            <a:ln w="1">
              <a:noFill/>
            </a:ln>
          </xdr:spPr>
          <xdr:txBody>
            <a:bodyPr vertOverflow="clip" horzOverflow="clip" rtlCol="false"/>
            <a:lstStyle/>
            <a:p>
              <a:pPr rtl="false"/>
              <a:r>
                <a:rPr lang="es" sz="1100">
                  <a:solidFill>
                    <a:schemeClr val="tx1">
                      <a:lumMod val="75000"/>
                    </a:schemeClr>
                  </a:solidFill>
                  <a:latin typeface="Gill Sans MT" charset="0"/>
                  <a:ea typeface="Gill Sans MT" charset="0"/>
                  <a:cs typeface="Gill Sans MT" charset="0"/>
                </a:rPr>
                <a:t>Esta forma representa una segmentación de datos de tabla. Las segmentaciones de tabla son compatibles con Excel o versiones posteriores.
No se podrá usar la segmentación si la forma se modificó en una versión anterior de Excel o si el libro se guardó en Excel 2007 o en una versión anterior.</a:t>
              </a:r>
            </a:p>
          </xdr:txBody>
        </xdr:sp>
      </mc:Fallback>
    </mc:AlternateContent>
    <xdr:clientData/>
  </xdr:twoCellAnchor>
  <xdr:twoCellAnchor editAs="oneCell">
    <xdr:from>
      <xdr:col>1</xdr:col>
      <xdr:colOff>0</xdr:colOff>
      <xdr:row>0</xdr:row>
      <xdr:rowOff>167640</xdr:rowOff>
    </xdr:from>
    <xdr:to>
      <xdr:col>1</xdr:col>
      <xdr:colOff>1044000</xdr:colOff>
      <xdr:row>0</xdr:row>
      <xdr:rowOff>441960</xdr:rowOff>
    </xdr:to>
    <xdr:sp macro="" textlink="">
      <xdr:nvSpPr>
        <xdr:cNvPr id="6" name="Flecha izquierda 6" descr="Botón de navegación izquierdo">
          <a:hlinkClick xmlns:r="http://schemas.openxmlformats.org/officeDocument/2006/relationships" r:id="rId1" tooltip="Seleccione para ir a la hoja de cálculo GASTOS DETALLADOS"/>
          <a:extLst>
            <a:ext uri="{FF2B5EF4-FFF2-40B4-BE49-F238E27FC236}">
              <a16:creationId xmlns:a16="http://schemas.microsoft.com/office/drawing/2014/main" id="{00000000-0008-0000-0400-000006000000}"/>
            </a:ext>
          </a:extLst>
        </xdr:cNvPr>
        <xdr:cNvSpPr/>
      </xdr:nvSpPr>
      <xdr:spPr>
        <a:xfrm>
          <a:off x="200025" y="167640"/>
          <a:ext cx="1044000" cy="274320"/>
        </a:xfrm>
        <a:prstGeom prst="leftArrow">
          <a:avLst>
            <a:gd name="adj1" fmla="val 100000"/>
            <a:gd name="adj2" fmla="val 50000"/>
          </a:avLst>
        </a:prstGeom>
        <a:solidFill>
          <a:srgbClr val="2F2F2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s" sz="1100">
              <a:solidFill>
                <a:schemeClr val="bg1"/>
              </a:solidFill>
              <a:latin typeface="Gill Sans MT" panose="020B0502020104020203" pitchFamily="34" charset="0"/>
            </a:rPr>
            <a:t>ANTERIOR</a:t>
          </a: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quested_by1" sourceName="Solicitado por">
  <extLst>
    <x:ext xmlns:x15="http://schemas.microsoft.com/office/spreadsheetml/2010/11/main" uri="{2F2917AC-EB37-4324-AD4E-5DD8C200BD13}">
      <x15:tableSlicerCache tableId="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Payee1" sourceName="Beneficiario">
  <extLst>
    <x:ext xmlns:x15="http://schemas.microsoft.com/office/spreadsheetml/2010/11/main" uri="{2F2917AC-EB37-4324-AD4E-5DD8C200BD13}">
      <x15:tableSlicerCache tableId="3" column="6"/>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ccount_Title" sourceName="Descripción">
  <extLst>
    <x:ext xmlns:x15="http://schemas.microsoft.com/office/spreadsheetml/2010/11/main" uri="{2F2917AC-EB37-4324-AD4E-5DD8C200BD13}">
      <x15:tableSlicerCache tableId="4" column="2"/>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equested_by" sourceName="Solicitado por">
  <extLst>
    <x:ext xmlns:x15="http://schemas.microsoft.com/office/spreadsheetml/2010/11/main" uri="{2F2917AC-EB37-4324-AD4E-5DD8C200BD13}">
      <x15:tableSlicerCache tableId="2"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Payee" sourceName="Destino final de los recursos">
  <extLst>
    <x:ext xmlns:x15="http://schemas.microsoft.com/office/spreadsheetml/2010/11/main" uri="{2F2917AC-EB37-4324-AD4E-5DD8C200BD13}">
      <x15:tableSlicerCache tableId="2"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ítulo de cuenta" cache="Slicer_Account_Title" caption="Descripción" columnCount="7" style="Slicer Monthly Expenses Summary"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Solicitado por" cache="Slicer_Requested_by" caption="Solicitado por" columnCount="3" style="Slicer Charitables &amp; Sponsorships" rowHeight="273050"/>
  <slicer name="Beneficiario" cache="Slicer_Payee" caption="Destino final de los recursos" columnCount="3" style="Slicer Charitables &amp; Sponsorships" rowHeight="273050"/>
</slicers>
</file>

<file path=xl/slicers/slicer3.xml><?xml version="1.0" encoding="utf-8"?>
<slicers xmlns="http://schemas.microsoft.com/office/spreadsheetml/2009/9/main" xmlns:mc="http://schemas.openxmlformats.org/markup-compatibility/2006" xmlns:x="http://schemas.openxmlformats.org/spreadsheetml/2006/main" mc:Ignorable="x">
  <slicer name="Solicitante 1" cache="Slicer_Requested_by1" caption="Solicitado por" columnCount="3" style="Slicer Charitables &amp; Sponsorships" rowHeight="225425"/>
  <slicer name="Beneficiario 1" cache="Slicer_Payee1" caption="Beneficiario" columnCount="3" style="Slicer Charitables &amp; Sponsorships" rowHeight="225425"/>
</slicers>
</file>

<file path=xl/tables/table1.xml><?xml version="1.0" encoding="utf-8"?>
<table xmlns="http://schemas.openxmlformats.org/spreadsheetml/2006/main" id="1" name="YearToDateTable" displayName="YearToDateTable" ref="B3:G10" totalsRowCount="1" headerRowDxfId="101" dataDxfId="99" totalsRowDxfId="98" headerRowBorderDxfId="100" totalsRowBorderDxfId="97">
  <autoFilter ref="B3:G9">
    <filterColumn colId="0" hiddenButton="1"/>
    <filterColumn colId="1" hiddenButton="1"/>
    <filterColumn colId="2" hiddenButton="1"/>
    <filterColumn colId="3" hiddenButton="1"/>
    <filterColumn colId="4" hiddenButton="1"/>
    <filterColumn colId="5" hiddenButton="1"/>
  </autoFilter>
  <tableColumns count="6">
    <tableColumn id="1" name="Clausula económica contractual" totalsRowLabel="Total" totalsRowDxfId="5"/>
    <tableColumn id="2" name="Descripción" dataDxfId="96" totalsRowDxfId="4"/>
    <tableColumn id="3" name="Ingreso" totalsRowFunction="sum" dataDxfId="95" totalsRowDxfId="3">
      <calculatedColumnFormula>'Fecha de recepción de recursos '!#REF!</calculatedColumnFormula>
    </tableColumn>
    <tableColumn id="4" name="Egreso" totalsRowFunction="sum" dataDxfId="94" totalsRowDxfId="2">
      <calculatedColumnFormula>SUMIF(ResumenDeGastosMensuales[Clausula económica contractual],YearToDateTable[[#This Row],[Clausula económica contractual]],ResumenDeGastosMensuales[Total])</calculatedColumnFormula>
    </tableColumn>
    <tableColumn id="5" name="RESTANTES EN $" totalsRowFunction="sum" dataDxfId="93" totalsRowDxfId="1">
      <calculatedColumnFormula>IF(YearToDateTable[[#This Row],[Egreso]]="","",YearToDateTable[[#This Row],[Ingreso]]-YearToDateTable[[#This Row],[Egreso]])</calculatedColumnFormula>
    </tableColumn>
    <tableColumn id="6" name="RESTANTES EN % " totalsRowFunction="custom" dataDxfId="92" totalsRowDxfId="0">
      <calculatedColumnFormula>IFERROR(YearToDateTable[[#This Row],[RESTANTES EN $]]/YearToDateTable[[#This Row],[Egreso]],"")</calculatedColumnFormula>
      <totalsRowFormula>YearToDateTable[[#Totals],[RESTANTES EN $]]/YearToDateTable[[#Totals],[Egreso]]</totalsRowFormula>
    </tableColumn>
  </tableColumns>
  <tableStyleInfo name="Resumen De Presupuesto Del Año" showFirstColumn="0" showLastColumn="0" showRowStripes="1" showColumnStripes="0"/>
  <extLst>
    <ext xmlns:x14="http://schemas.microsoft.com/office/spreadsheetml/2009/9/main" uri="{504A1905-F514-4f6f-8877-14C23A59335A}">
      <x14:table altTextSummary="Escriba el código de contabilidad, título de la cuenta y presupuesto en esta tabla. La cantidad real y los valores y porcentaje restantes se calcularán automáticamente"/>
    </ext>
  </extLst>
</table>
</file>

<file path=xl/tables/table2.xml><?xml version="1.0" encoding="utf-8"?>
<table xmlns="http://schemas.openxmlformats.org/spreadsheetml/2006/main" id="4" name="ResumenDeGastosMensuales" displayName="ResumenDeGastosMensuales" ref="B5:Q12" totalsRowCount="1" headerRowDxfId="91" dataDxfId="89" totalsRowDxfId="87" headerRowBorderDxfId="90" tableBorderDxfId="88" totalsRowBorderDxfId="86">
  <autoFilter ref="B5:Q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6">
    <tableColumn id="1" name="Clausula económica contractual" totalsRowLabel="Total" dataDxfId="85" totalsRowDxfId="84"/>
    <tableColumn id="2" name="Descripción" dataDxfId="83" totalsRowDxfId="82"/>
    <tableColumn id="3" name="Enero" totalsRowFunction="sum" dataDxfId="81" totalsRowDxfId="80">
      <calculatedColumnFormula>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calculatedColumnFormula>
    </tableColumn>
    <tableColumn id="4" name="Febrero" totalsRowFunction="sum" dataDxfId="79" totalsRowDxfId="78">
      <calculatedColumnFormula>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calculatedColumnFormula>
    </tableColumn>
    <tableColumn id="5" name="Marzo" totalsRowFunction="sum" dataDxfId="77" totalsRowDxfId="76">
      <calculatedColumnFormula>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calculatedColumnFormula>
    </tableColumn>
    <tableColumn id="6" name="Abril" totalsRowFunction="sum" dataDxfId="75" totalsRowDxfId="74">
      <calculatedColumnFormula>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calculatedColumnFormula>
    </tableColumn>
    <tableColumn id="7" name="Mayo" totalsRowFunction="sum" dataDxfId="73" totalsRowDxfId="72">
      <calculatedColumnFormula>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calculatedColumnFormula>
    </tableColumn>
    <tableColumn id="8" name="Junio" totalsRowFunction="sum" dataDxfId="71" totalsRowDxfId="70">
      <calculatedColumnFormula>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calculatedColumnFormula>
    </tableColumn>
    <tableColumn id="9" name="Julio" totalsRowFunction="sum" dataDxfId="69" totalsRowDxfId="68">
      <calculatedColumnFormula>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calculatedColumnFormula>
    </tableColumn>
    <tableColumn id="10" name="Agosto" totalsRowFunction="sum" dataDxfId="67" totalsRowDxfId="66">
      <calculatedColumnFormula>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calculatedColumnFormula>
    </tableColumn>
    <tableColumn id="11" name="Septiembre" totalsRowFunction="sum" dataDxfId="65" totalsRowDxfId="64">
      <calculatedColumnFormula>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calculatedColumnFormula>
    </tableColumn>
    <tableColumn id="12" name="Octubre" totalsRowFunction="sum" dataDxfId="63" totalsRowDxfId="62">
      <calculatedColumnFormula>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calculatedColumnFormula>
    </tableColumn>
    <tableColumn id="13" name="Noviembre" totalsRowFunction="sum" dataDxfId="61" totalsRowDxfId="60">
      <calculatedColumnFormula>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calculatedColumnFormula>
    </tableColumn>
    <tableColumn id="14" name="Diciembre" totalsRowFunction="sum" dataDxfId="59" totalsRowDxfId="58">
      <calculatedColumnFormula>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calculatedColumnFormula>
    </tableColumn>
    <tableColumn id="15" name="Total" totalsRowFunction="sum" dataDxfId="57" totalsRowDxfId="56">
      <calculatedColumnFormula>SUM(ResumenDeGastosMensuales[[#This Row],[Enero]:[Diciembre]])</calculatedColumnFormula>
    </tableColumn>
    <tableColumn id="16" name=" " dataDxfId="55" totalsRowDxfId="54"/>
  </tableColumns>
  <tableStyleInfo name="TableStyleLight8" showFirstColumn="0" showLastColumn="0" showRowStripes="1" showColumnStripes="0"/>
  <extLst>
    <ext xmlns:x14="http://schemas.microsoft.com/office/spreadsheetml/2009/9/main" uri="{504A1905-F514-4f6f-8877-14C23A59335A}">
      <x14:table altTextSummary="Escriba el código de contabilidad y el título de la cuenta en esta tabla. La cantidad de cada mes y los totales se calculan automáticamente"/>
    </ext>
  </extLst>
</table>
</file>

<file path=xl/tables/table3.xml><?xml version="1.0" encoding="utf-8"?>
<table xmlns="http://schemas.openxmlformats.org/spreadsheetml/2006/main" id="2" name="GastosDetallados" displayName="GastosDetallados" ref="B4:J83" headerRowDxfId="53" dataDxfId="51" headerRowBorderDxfId="52" tableBorderDxfId="50" totalsRowBorderDxfId="49">
  <autoFilter ref="B4:J8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sortState ref="B5:J167">
    <sortCondition ref="C5:C167"/>
  </sortState>
  <tableColumns count="9">
    <tableColumn id="1" name="Clausula económica contractual" totalsRowLabel="Total" dataDxfId="48" totalsRowDxfId="47" dataCellStyle="Millares"/>
    <tableColumn id="2" name="Fecha(s) o periodo(s) en que se ejercen los recursos (día/mes/año)" dataDxfId="46" totalsRowDxfId="45" dataCellStyle="Fecha"/>
    <tableColumn id="3" name="N.º de factura" dataDxfId="44" totalsRowDxfId="43" dataCellStyle="Millares"/>
    <tableColumn id="4" name="Solicitado por" dataDxfId="42" totalsRowDxfId="41"/>
    <tableColumn id="5" name="Importe" dataDxfId="40" totalsRowDxfId="39" dataCellStyle="Moneda"/>
    <tableColumn id="6" name="Destino final de los recursos" dataDxfId="38" totalsRowDxfId="37"/>
    <tableColumn id="7" name="Uso" dataDxfId="36" totalsRowDxfId="35"/>
    <tableColumn id="8" name="Método de distribución" dataDxfId="34" totalsRowDxfId="33"/>
    <tableColumn id="9" name="Fecha del archivo" totalsRowFunction="count" dataDxfId="32" totalsRowDxfId="31" dataCellStyle="Fecha">
      <calculatedColumnFormula>GastosDetallados[[#This Row],[Fecha(s) o periodo(s) en que se ejercen los recursos (día/mes/año)]]</calculatedColumnFormula>
    </tableColumn>
  </tableColumns>
  <tableStyleInfo name="Gastos Detallados" showFirstColumn="0" showLastColumn="0" showRowStripes="0" showColumnStripes="0"/>
  <extLst>
    <ext xmlns:x14="http://schemas.microsoft.com/office/spreadsheetml/2009/9/main" uri="{504A1905-F514-4f6f-8877-14C23A59335A}">
      <x14:table altTextSummary="Enter G/L code and related information.  Check amounts on this table will drive the monthly expenses summary table"/>
    </ext>
  </extLst>
</table>
</file>

<file path=xl/tables/table4.xml><?xml version="1.0" encoding="utf-8"?>
<table xmlns="http://schemas.openxmlformats.org/spreadsheetml/2006/main" id="3" name="Otros" displayName="Otros" ref="B4:L6" headerRowDxfId="30" dataDxfId="28" headerRowBorderDxfId="29">
  <autoFilter ref="B4:L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Código de contabilidad general" totalsRowLabel="Total" dataDxfId="27" totalsRowDxfId="26" dataCellStyle="Millares"/>
    <tableColumn id="2" name="Fecha de solicitud del cheque " dataDxfId="25" totalsRowDxfId="24" dataCellStyle="Fecha"/>
    <tableColumn id="3" name="Solicitado por" dataDxfId="23" totalsRowDxfId="22"/>
    <tableColumn id="4" name="Importe del cheque" dataDxfId="21" totalsRowDxfId="20" dataCellStyle="Moneda [0]"/>
    <tableColumn id="5" name="Contribución año anterior" dataDxfId="19" totalsRowDxfId="18" dataCellStyle="Moneda [0]"/>
    <tableColumn id="6" name="Beneficiario" dataDxfId="17" totalsRowDxfId="16"/>
    <tableColumn id="7" name="Usado para" dataDxfId="15" totalsRowDxfId="14"/>
    <tableColumn id="8" name="Aprobado por" dataDxfId="13" totalsRowDxfId="12"/>
    <tableColumn id="9" name="Categoría" dataDxfId="11" totalsRowDxfId="10"/>
    <tableColumn id="10" name="Método de distribución" dataDxfId="9" totalsRowDxfId="8"/>
    <tableColumn id="11" name="Fecha del archivo" totalsRowFunction="count" dataDxfId="7" totalsRowDxfId="6" dataCellStyle="Fecha"/>
  </tableColumns>
  <tableStyleInfo name="Beneficencia Y Patrocinios" showFirstColumn="0" showLastColumn="0" showRowStripes="0" showColumnStripes="0"/>
  <extLst>
    <ext xmlns:x14="http://schemas.microsoft.com/office/spreadsheetml/2009/9/main" uri="{504A1905-F514-4f6f-8877-14C23A59335A}">
      <x14:table altTextSummary="Escriba el código de contabilidad, fecha en que se inició la solicitud, nombres de solicitante y beneficiario, cantidad del cheque, uso, contribución del año anterior, método de distribución y fecha del archivo en esta tabla"/>
    </ext>
  </extLst>
</table>
</file>

<file path=xl/theme/theme1.xml><?xml version="1.0" encoding="utf-8"?>
<a:theme xmlns:a="http://schemas.openxmlformats.org/drawingml/2006/main" name="Office Theme">
  <a:themeElements>
    <a:clrScheme name="General ledger">
      <a:dk1>
        <a:srgbClr val="3F3F3F"/>
      </a:dk1>
      <a:lt1>
        <a:srgbClr val="FFFFFF"/>
      </a:lt1>
      <a:dk2>
        <a:srgbClr val="23070B"/>
      </a:dk2>
      <a:lt2>
        <a:srgbClr val="F4F1E7"/>
      </a:lt2>
      <a:accent1>
        <a:srgbClr val="F9AC1E"/>
      </a:accent1>
      <a:accent2>
        <a:srgbClr val="7AB88E"/>
      </a:accent2>
      <a:accent3>
        <a:srgbClr val="F48C59"/>
      </a:accent3>
      <a:accent4>
        <a:srgbClr val="70A8B0"/>
      </a:accent4>
      <a:accent5>
        <a:srgbClr val="F7913D"/>
      </a:accent5>
      <a:accent6>
        <a:srgbClr val="935961"/>
      </a:accent6>
      <a:hlink>
        <a:srgbClr val="70A8B0"/>
      </a:hlink>
      <a:folHlink>
        <a:srgbClr val="967DA7"/>
      </a:folHlink>
    </a:clrScheme>
    <a:fontScheme name="Custom 45">
      <a:majorFont>
        <a:latin typeface="Gill Sans MT"/>
        <a:ea typeface=""/>
        <a:cs typeface=""/>
      </a:majorFont>
      <a:minorFont>
        <a:latin typeface="Gill Sans M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microsoft.com/office/2007/relationships/slicer" Target="../slicers/slicer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G12"/>
  <sheetViews>
    <sheetView showGridLines="0" tabSelected="1" zoomScale="80" zoomScaleNormal="80" workbookViewId="0">
      <selection activeCell="B2" sqref="B2:G2"/>
    </sheetView>
  </sheetViews>
  <sheetFormatPr baseColWidth="10" defaultColWidth="8.75" defaultRowHeight="30" customHeight="1" x14ac:dyDescent="0.35"/>
  <cols>
    <col min="1" max="1" width="2.625" customWidth="1"/>
    <col min="2" max="2" width="33.25" bestFit="1" customWidth="1"/>
    <col min="3" max="3" width="28.375" bestFit="1" customWidth="1"/>
    <col min="4" max="5" width="13.375" bestFit="1" customWidth="1"/>
    <col min="6" max="6" width="19.125" bestFit="1" customWidth="1"/>
    <col min="7" max="7" width="19.5" bestFit="1" customWidth="1"/>
    <col min="8" max="8" width="52.625" customWidth="1"/>
  </cols>
  <sheetData>
    <row r="1" spans="2:7" ht="12.75" customHeight="1" x14ac:dyDescent="0.35">
      <c r="B1" s="3"/>
    </row>
    <row r="2" spans="2:7" ht="43.9" customHeight="1" x14ac:dyDescent="0.35">
      <c r="B2" s="92" t="s">
        <v>85</v>
      </c>
      <c r="C2" s="92"/>
      <c r="D2" s="92"/>
      <c r="E2" s="92"/>
      <c r="F2" s="92"/>
      <c r="G2" s="92"/>
    </row>
    <row r="3" spans="2:7" ht="39" customHeight="1" x14ac:dyDescent="0.35">
      <c r="B3" s="30" t="s">
        <v>61</v>
      </c>
      <c r="C3" s="31" t="s">
        <v>62</v>
      </c>
      <c r="D3" s="31" t="s">
        <v>56</v>
      </c>
      <c r="E3" s="31" t="s">
        <v>55</v>
      </c>
      <c r="F3" s="32" t="s">
        <v>44</v>
      </c>
      <c r="G3" s="33" t="s">
        <v>2</v>
      </c>
    </row>
    <row r="4" spans="2:7" ht="39" customHeight="1" x14ac:dyDescent="0.35">
      <c r="B4" s="28">
        <v>61</v>
      </c>
      <c r="C4" s="36" t="s">
        <v>79</v>
      </c>
      <c r="D4" s="34">
        <f>'Fecha de recepción de recursos '!P10</f>
        <v>134584.68</v>
      </c>
      <c r="E4" s="34">
        <f>SUMIF(ResumenDeGastosMensuales[Clausula económica contractual],YearToDateTable[[#This Row],[Clausula económica contractual]],ResumenDeGastosMensuales[Total])</f>
        <v>117799.52</v>
      </c>
      <c r="F4" s="35">
        <f>IF(YearToDateTable[[#This Row],[Egreso]]="","",YearToDateTable[[#This Row],[Ingreso]]-YearToDateTable[[#This Row],[Egreso]])</f>
        <v>16785.159999999989</v>
      </c>
      <c r="G4" s="29">
        <f>IFERROR(YearToDateTable[[#This Row],[RESTANTES EN $]]/YearToDateTable[[#This Row],[Egreso]],"")</f>
        <v>0.14248920538895224</v>
      </c>
    </row>
    <row r="5" spans="2:7" ht="39" customHeight="1" x14ac:dyDescent="0.35">
      <c r="B5" s="28">
        <v>64</v>
      </c>
      <c r="C5" s="36" t="s">
        <v>70</v>
      </c>
      <c r="D5" s="34">
        <f>'Fecha de recepción de recursos '!P11</f>
        <v>134584.68</v>
      </c>
      <c r="E5" s="34">
        <f>SUMIF(ResumenDeGastosMensuales[Clausula económica contractual],YearToDateTable[[#This Row],[Clausula económica contractual]],ResumenDeGastosMensuales[Total])</f>
        <v>79873</v>
      </c>
      <c r="F5" s="35">
        <f>IF(YearToDateTable[[#This Row],[Egreso]]="","",YearToDateTable[[#This Row],[Ingreso]]-YearToDateTable[[#This Row],[Egreso]])</f>
        <v>54711.679999999993</v>
      </c>
      <c r="G5" s="29">
        <f>IFERROR(YearToDateTable[[#This Row],[RESTANTES EN $]]/YearToDateTable[[#This Row],[Egreso]],"")</f>
        <v>0.68498341116522465</v>
      </c>
    </row>
    <row r="6" spans="2:7" ht="39" customHeight="1" x14ac:dyDescent="0.35">
      <c r="B6" s="28">
        <v>66</v>
      </c>
      <c r="C6" s="36" t="s">
        <v>40</v>
      </c>
      <c r="D6" s="34">
        <f>'Fecha de recepción de recursos '!P12</f>
        <v>40188.47</v>
      </c>
      <c r="E6" s="34">
        <f>SUMIF(ResumenDeGastosMensuales[Clausula económica contractual],YearToDateTable[[#This Row],[Clausula económica contractual]],ResumenDeGastosMensuales[Total])</f>
        <v>41500</v>
      </c>
      <c r="F6" s="35">
        <f>IF(YearToDateTable[[#This Row],[Egreso]]="","",YearToDateTable[[#This Row],[Ingreso]]-YearToDateTable[[#This Row],[Egreso]])</f>
        <v>-1311.5299999999988</v>
      </c>
      <c r="G6" s="91">
        <f>IFERROR(YearToDateTable[[#This Row],[RESTANTES EN $]]/YearToDateTable[[#This Row],[Egreso]],"")</f>
        <v>-3.1603132530120454E-2</v>
      </c>
    </row>
    <row r="7" spans="2:7" ht="39" customHeight="1" x14ac:dyDescent="0.35">
      <c r="B7" s="28">
        <v>99</v>
      </c>
      <c r="C7" s="36" t="s">
        <v>41</v>
      </c>
      <c r="D7" s="34">
        <f>'Fecha de recepción de recursos '!P13</f>
        <v>195000</v>
      </c>
      <c r="E7" s="34">
        <f>SUMIF(ResumenDeGastosMensuales[Clausula económica contractual],YearToDateTable[[#This Row],[Clausula económica contractual]],ResumenDeGastosMensuales[Total])</f>
        <v>156802.01</v>
      </c>
      <c r="F7" s="35">
        <f>IF(YearToDateTable[[#This Row],[Egreso]]="","",YearToDateTable[[#This Row],[Ingreso]]-YearToDateTable[[#This Row],[Egreso]])</f>
        <v>38197.989999999991</v>
      </c>
      <c r="G7" s="29">
        <f>IFERROR(YearToDateTable[[#This Row],[RESTANTES EN $]]/YearToDateTable[[#This Row],[Egreso]],"")</f>
        <v>0.24360650734005251</v>
      </c>
    </row>
    <row r="8" spans="2:7" ht="39" customHeight="1" x14ac:dyDescent="0.35">
      <c r="B8" s="28">
        <v>2</v>
      </c>
      <c r="C8" s="36" t="s">
        <v>42</v>
      </c>
      <c r="D8" s="34">
        <f>'Fecha de recepción de recursos '!P14</f>
        <v>33931.58</v>
      </c>
      <c r="E8" s="34">
        <f>SUMIF(ResumenDeGastosMensuales[Clausula económica contractual],YearToDateTable[[#This Row],[Clausula económica contractual]],ResumenDeGastosMensuales[Total])</f>
        <v>20000</v>
      </c>
      <c r="F8" s="35">
        <f>IF(YearToDateTable[[#This Row],[Egreso]]="","",YearToDateTable[[#This Row],[Ingreso]]-YearToDateTable[[#This Row],[Egreso]])</f>
        <v>13931.580000000002</v>
      </c>
      <c r="G8" s="29">
        <f>IFERROR(YearToDateTable[[#This Row],[RESTANTES EN $]]/YearToDateTable[[#This Row],[Egreso]],"")</f>
        <v>0.69657900000000006</v>
      </c>
    </row>
    <row r="9" spans="2:7" ht="39" customHeight="1" x14ac:dyDescent="0.35">
      <c r="B9" s="28">
        <v>96</v>
      </c>
      <c r="C9" s="36" t="s">
        <v>43</v>
      </c>
      <c r="D9" s="34">
        <f>'Fecha de recepción de recursos '!P15</f>
        <v>0</v>
      </c>
      <c r="E9" s="34">
        <f>SUMIF(ResumenDeGastosMensuales[Clausula económica contractual],YearToDateTable[[#This Row],[Clausula económica contractual]],ResumenDeGastosMensuales[Total])</f>
        <v>0</v>
      </c>
      <c r="F9" s="35">
        <f>IF(YearToDateTable[[#This Row],[Egreso]]="","",YearToDateTable[[#This Row],[Ingreso]]-YearToDateTable[[#This Row],[Egreso]])</f>
        <v>0</v>
      </c>
      <c r="G9" s="29" t="str">
        <f>IFERROR(YearToDateTable[[#This Row],[RESTANTES EN $]]/YearToDateTable[[#This Row],[Egreso]],"")</f>
        <v/>
      </c>
    </row>
    <row r="10" spans="2:7" ht="39" customHeight="1" x14ac:dyDescent="0.35">
      <c r="B10" s="82" t="s">
        <v>1</v>
      </c>
      <c r="C10" s="82"/>
      <c r="D10" s="83">
        <f>SUBTOTAL(109,YearToDateTable[Ingreso])</f>
        <v>538289.40999999992</v>
      </c>
      <c r="E10" s="83">
        <f>SUBTOTAL(109,YearToDateTable[Egreso])</f>
        <v>415974.53</v>
      </c>
      <c r="F10" s="83">
        <f>SUBTOTAL(109,YearToDateTable[RESTANTES EN $])</f>
        <v>122314.87999999998</v>
      </c>
      <c r="G10" s="84">
        <f>YearToDateTable[[#Totals],[RESTANTES EN $]]/YearToDateTable[[#Totals],[Egreso]]</f>
        <v>0.29404415698239977</v>
      </c>
    </row>
    <row r="12" spans="2:7" ht="30" customHeight="1" x14ac:dyDescent="0.35">
      <c r="D12" s="64"/>
      <c r="E12" s="64"/>
      <c r="F12" s="64"/>
      <c r="G12" s="63"/>
    </row>
  </sheetData>
  <mergeCells count="1">
    <mergeCell ref="B2:G2"/>
  </mergeCells>
  <conditionalFormatting sqref="F4:F9">
    <cfRule type="dataBar" priority="4">
      <dataBar>
        <cfvo type="min"/>
        <cfvo type="max"/>
        <color rgb="FFFF555A"/>
      </dataBar>
      <extLst>
        <ext xmlns:x14="http://schemas.microsoft.com/office/spreadsheetml/2009/9/main" uri="{B025F937-C7B1-47D3-B67F-A62EFF666E3E}">
          <x14:id>{64C81F98-403B-4FC7-B043-331717AC59B0}</x14:id>
        </ext>
      </extLst>
    </cfRule>
  </conditionalFormatting>
  <dataValidations count="1">
    <dataValidation allowBlank="1" showErrorMessage="1" sqref="B1"/>
  </dataValidations>
  <printOptions horizontalCentered="1"/>
  <pageMargins left="0.4" right="0.4" top="0.4" bottom="0.6" header="0.3" footer="0.3"/>
  <pageSetup paperSize="9" scale="64"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C81F98-403B-4FC7-B043-331717AC59B0}">
            <x14:dataBar minLength="0" maxLength="100" border="1" negativeBarBorderColorSameAsPositive="0">
              <x14:cfvo type="autoMin"/>
              <x14:cfvo type="autoMax"/>
              <x14:borderColor rgb="FFFF555A"/>
              <x14:negativeFillColor rgb="FFFF0000"/>
              <x14:negativeBorderColor rgb="FFFF0000"/>
              <x14:axisColor rgb="FF000000"/>
            </x14:dataBar>
          </x14:cfRule>
          <xm:sqref>F4:F9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Q12"/>
  <sheetViews>
    <sheetView showGridLines="0" zoomScale="80" zoomScaleNormal="80" workbookViewId="0">
      <selection activeCell="B2" sqref="B2:Q2"/>
    </sheetView>
  </sheetViews>
  <sheetFormatPr baseColWidth="10" defaultColWidth="8.75" defaultRowHeight="30" customHeight="1" x14ac:dyDescent="0.35"/>
  <cols>
    <col min="1" max="1" width="2.625" customWidth="1"/>
    <col min="2" max="2" width="21" customWidth="1"/>
    <col min="3" max="3" width="19" customWidth="1"/>
    <col min="4" max="16" width="13" customWidth="1"/>
  </cols>
  <sheetData>
    <row r="1" spans="2:17" ht="12" customHeight="1" x14ac:dyDescent="0.35"/>
    <row r="2" spans="2:17" ht="41.25" customHeight="1" x14ac:dyDescent="0.35">
      <c r="B2" s="93" t="s">
        <v>84</v>
      </c>
      <c r="C2" s="93"/>
      <c r="D2" s="93"/>
      <c r="E2" s="93"/>
      <c r="F2" s="93"/>
      <c r="G2" s="93"/>
      <c r="H2" s="93"/>
      <c r="I2" s="93"/>
      <c r="J2" s="93"/>
      <c r="K2" s="93"/>
      <c r="L2" s="93"/>
      <c r="M2" s="93"/>
      <c r="N2" s="93"/>
      <c r="O2" s="93"/>
      <c r="P2" s="93"/>
      <c r="Q2" s="93"/>
    </row>
    <row r="3" spans="2:17" ht="37.15" customHeight="1" x14ac:dyDescent="0.35">
      <c r="B3" s="4" t="s">
        <v>3</v>
      </c>
      <c r="D3" s="1">
        <v>43831</v>
      </c>
      <c r="E3" s="1">
        <v>43862</v>
      </c>
      <c r="F3" s="1">
        <v>43891</v>
      </c>
      <c r="G3" s="1">
        <v>43922</v>
      </c>
      <c r="H3" s="1">
        <v>43952</v>
      </c>
      <c r="I3" s="1">
        <v>43983</v>
      </c>
      <c r="J3" s="1">
        <v>44013</v>
      </c>
      <c r="K3" s="1">
        <v>44044</v>
      </c>
      <c r="L3" s="1">
        <v>44075</v>
      </c>
      <c r="M3" s="1">
        <v>44105</v>
      </c>
      <c r="N3" s="1">
        <v>44136</v>
      </c>
      <c r="O3" s="1">
        <v>44166</v>
      </c>
    </row>
    <row r="4" spans="2:17" ht="37.5" customHeight="1" x14ac:dyDescent="0.35">
      <c r="B4" s="4"/>
      <c r="D4" s="1">
        <f>EOMONTH(D3,0)</f>
        <v>43861</v>
      </c>
      <c r="E4" s="1">
        <f>EOMONTH(E3,0)</f>
        <v>43890</v>
      </c>
      <c r="F4" s="1">
        <f>EOMONTH(F3,0)</f>
        <v>43921</v>
      </c>
      <c r="G4" s="1">
        <f>EOMONTH(G3,0)</f>
        <v>43951</v>
      </c>
      <c r="H4" s="1">
        <f>EOMONTH(H3,0)</f>
        <v>43982</v>
      </c>
      <c r="I4" s="1">
        <f t="shared" ref="I4:O4" si="0">EOMONTH(I3,0)</f>
        <v>44012</v>
      </c>
      <c r="J4" s="1">
        <f t="shared" si="0"/>
        <v>44043</v>
      </c>
      <c r="K4" s="1">
        <f t="shared" si="0"/>
        <v>44074</v>
      </c>
      <c r="L4" s="1">
        <f t="shared" si="0"/>
        <v>44104</v>
      </c>
      <c r="M4" s="1">
        <f t="shared" si="0"/>
        <v>44135</v>
      </c>
      <c r="N4" s="1">
        <f t="shared" si="0"/>
        <v>44165</v>
      </c>
      <c r="O4" s="1">
        <f t="shared" si="0"/>
        <v>44196</v>
      </c>
    </row>
    <row r="5" spans="2:17" ht="48" customHeight="1" x14ac:dyDescent="0.35">
      <c r="B5" s="19" t="s">
        <v>61</v>
      </c>
      <c r="C5" s="20" t="s">
        <v>62</v>
      </c>
      <c r="D5" s="20" t="s">
        <v>4</v>
      </c>
      <c r="E5" s="20" t="s">
        <v>5</v>
      </c>
      <c r="F5" s="20" t="s">
        <v>6</v>
      </c>
      <c r="G5" s="20" t="s">
        <v>7</v>
      </c>
      <c r="H5" s="20" t="s">
        <v>8</v>
      </c>
      <c r="I5" s="20" t="s">
        <v>9</v>
      </c>
      <c r="J5" s="20" t="s">
        <v>10</v>
      </c>
      <c r="K5" s="20" t="s">
        <v>11</v>
      </c>
      <c r="L5" s="20" t="s">
        <v>12</v>
      </c>
      <c r="M5" s="20" t="s">
        <v>13</v>
      </c>
      <c r="N5" s="20" t="s">
        <v>14</v>
      </c>
      <c r="O5" s="20" t="s">
        <v>15</v>
      </c>
      <c r="P5" s="20" t="s">
        <v>1</v>
      </c>
      <c r="Q5" s="27" t="s">
        <v>16</v>
      </c>
    </row>
    <row r="6" spans="2:17" ht="48" customHeight="1" x14ac:dyDescent="0.35">
      <c r="B6" s="5">
        <v>61</v>
      </c>
      <c r="C6" s="6" t="s">
        <v>39</v>
      </c>
      <c r="D6"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2320</v>
      </c>
      <c r="E6"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16462.54</v>
      </c>
      <c r="F6"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8290.68</v>
      </c>
      <c r="G6"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6"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28212.1</v>
      </c>
      <c r="I6"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22645</v>
      </c>
      <c r="J6"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33373.199999999997</v>
      </c>
      <c r="K6"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6496</v>
      </c>
      <c r="L6"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6"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6"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6"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6" s="37">
        <f>SUM(ResumenDeGastosMensuales[[#This Row],[Enero]:[Diciembre]])</f>
        <v>117799.52</v>
      </c>
      <c r="Q6" s="7"/>
    </row>
    <row r="7" spans="2:17" ht="48" customHeight="1" x14ac:dyDescent="0.35">
      <c r="B7" s="8">
        <v>64</v>
      </c>
      <c r="C7" s="9" t="s">
        <v>50</v>
      </c>
      <c r="D7"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4000</v>
      </c>
      <c r="E7"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4000</v>
      </c>
      <c r="F7"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4000</v>
      </c>
      <c r="G7"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7"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7"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7"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7"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19488</v>
      </c>
      <c r="L7"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6496</v>
      </c>
      <c r="M7"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32334</v>
      </c>
      <c r="N7"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1555</v>
      </c>
      <c r="O7"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8000</v>
      </c>
      <c r="P7" s="38">
        <f>SUM(ResumenDeGastosMensuales[[#This Row],[Enero]:[Diciembre]])</f>
        <v>79873</v>
      </c>
      <c r="Q7" s="10"/>
    </row>
    <row r="8" spans="2:17" ht="48" customHeight="1" x14ac:dyDescent="0.35">
      <c r="B8" s="8">
        <v>66</v>
      </c>
      <c r="C8" s="9" t="s">
        <v>40</v>
      </c>
      <c r="D8"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3870</v>
      </c>
      <c r="E8"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4160</v>
      </c>
      <c r="F8"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4160</v>
      </c>
      <c r="G8"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4450</v>
      </c>
      <c r="H8"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4160</v>
      </c>
      <c r="I8"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4160</v>
      </c>
      <c r="J8"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4450</v>
      </c>
      <c r="K8"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4160</v>
      </c>
      <c r="L8"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4160</v>
      </c>
      <c r="M8"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1450</v>
      </c>
      <c r="N8"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1160</v>
      </c>
      <c r="O8"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1160</v>
      </c>
      <c r="P8" s="38">
        <f>SUM(ResumenDeGastosMensuales[[#This Row],[Enero]:[Diciembre]])</f>
        <v>41500</v>
      </c>
      <c r="Q8" s="10"/>
    </row>
    <row r="9" spans="2:17" ht="48" customHeight="1" x14ac:dyDescent="0.35">
      <c r="B9" s="5">
        <v>99</v>
      </c>
      <c r="C9" s="6" t="s">
        <v>41</v>
      </c>
      <c r="D9"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61449.520000000004</v>
      </c>
      <c r="E9"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60043.56</v>
      </c>
      <c r="F9"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35308.929999999993</v>
      </c>
      <c r="G9"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9"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9"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9"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9"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9"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9"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9"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9"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9" s="37">
        <f>SUM(ResumenDeGastosMensuales[[#This Row],[Enero]:[Diciembre]])</f>
        <v>156802.01</v>
      </c>
      <c r="Q9" s="7"/>
    </row>
    <row r="10" spans="2:17" ht="48" customHeight="1" x14ac:dyDescent="0.35">
      <c r="B10" s="8">
        <v>2</v>
      </c>
      <c r="C10" s="9" t="s">
        <v>42</v>
      </c>
      <c r="D10" s="38">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0" s="38">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0" s="38">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0" s="38">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0" s="38">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0" s="38">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0" s="38">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0" s="38">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20000</v>
      </c>
      <c r="L10" s="38">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0" s="38">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0" s="38">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0" s="38">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0" s="38">
        <f>SUM(ResumenDeGastosMensuales[[#This Row],[Enero]:[Diciembre]])</f>
        <v>20000</v>
      </c>
      <c r="Q10" s="10"/>
    </row>
    <row r="11" spans="2:17" ht="48" customHeight="1" x14ac:dyDescent="0.35">
      <c r="B11" s="5">
        <v>96</v>
      </c>
      <c r="C11" s="6" t="s">
        <v>43</v>
      </c>
      <c r="D11" s="37">
        <f>SUMIFS(GastosDetallados[Importe],GastosDetallados[Clausula económica contractual],ResumenDeGastosMensuales[[#This Row],[Clausula económica contractual]],GastosDetallados[Fecha(s) o periodo(s) en que se ejercen los recursos (día/mes/año)],"&gt;="&amp;D$3,GastosDetallados[Fecha(s) o periodo(s) en que se ejercen los recursos (día/mes/año)],"&lt;="&amp;D$4)+SUMIFS(Otros[Importe del cheque],Otros[Código de contabilidad general],ResumenDeGastosMensuales[[#This Row],[Clausula económica contractual]],Otros[[Fecha de solicitud del cheque ]],"&gt;="&amp;DATEVALUE(" 1 "&amp;ResumenDeGastosMensuales[[#Headers],[Enero]]&amp;_YEAR),Otros[[Fecha de solicitud del cheque ]],"&lt;="&amp;D$4)</f>
        <v>0</v>
      </c>
      <c r="E11" s="37">
        <f>SUMIFS(GastosDetallados[Importe],GastosDetallados[Clausula económica contractual],ResumenDeGastosMensuales[[#This Row],[Clausula económica contractual]],GastosDetallados[Fecha(s) o periodo(s) en que se ejercen los recursos (día/mes/año)],"&gt;="&amp;E$3,GastosDetallados[Fecha(s) o periodo(s) en que se ejercen los recursos (día/mes/año)],"&lt;="&amp;E$4)+SUMIFS(Otros[Importe del cheque],Otros[Código de contabilidad general],ResumenDeGastosMensuales[[#This Row],[Clausula económica contractual]],Otros[[Fecha de solicitud del cheque ]],"&gt;="&amp;DATEVALUE(" 1 "&amp;ResumenDeGastosMensuales[[#Headers],[Enero]]&amp;_YEAR),Otros[[Fecha de solicitud del cheque ]],"&lt;="&amp;E$4)</f>
        <v>0</v>
      </c>
      <c r="F11" s="37">
        <f>SUMIFS(GastosDetallados[Importe],GastosDetallados[Clausula económica contractual],ResumenDeGastosMensuales[[#This Row],[Clausula económica contractual]],GastosDetallados[Fecha(s) o periodo(s) en que se ejercen los recursos (día/mes/año)],"&gt;="&amp;F$3,GastosDetallados[Fecha(s) o periodo(s) en que se ejercen los recursos (día/mes/año)],"&lt;="&amp;F$4)+SUMIFS(Otros[Importe del cheque],Otros[Código de contabilidad general],ResumenDeGastosMensuales[[#This Row],[Clausula económica contractual]],Otros[[Fecha de solicitud del cheque ]],"&gt;="&amp;DATEVALUE(" 1 "&amp;ResumenDeGastosMensuales[[#Headers],[Enero]]&amp;_YEAR),Otros[[Fecha de solicitud del cheque ]],"&lt;="&amp;F$4)</f>
        <v>0</v>
      </c>
      <c r="G11" s="37">
        <f>SUMIFS(GastosDetallados[Importe],GastosDetallados[Clausula económica contractual],ResumenDeGastosMensuales[[#This Row],[Clausula económica contractual]],GastosDetallados[Fecha(s) o periodo(s) en que se ejercen los recursos (día/mes/año)],"&gt;="&amp;G$3,GastosDetallados[Fecha(s) o periodo(s) en que se ejercen los recursos (día/mes/año)],"&lt;="&amp;G$4)+SUMIFS(Otros[Importe del cheque],Otros[Código de contabilidad general],ResumenDeGastosMensuales[[#This Row],[Clausula económica contractual]],Otros[[Fecha de solicitud del cheque ]],"&gt;="&amp;DATEVALUE(" 1 "&amp;ResumenDeGastosMensuales[[#Headers],[Enero]]&amp;_YEAR),Otros[[Fecha de solicitud del cheque ]],"&lt;="&amp;G$4)</f>
        <v>0</v>
      </c>
      <c r="H11" s="37">
        <f>SUMIFS(GastosDetallados[Importe],GastosDetallados[Clausula económica contractual],ResumenDeGastosMensuales[[#This Row],[Clausula económica contractual]],GastosDetallados[Fecha(s) o periodo(s) en que se ejercen los recursos (día/mes/año)],"&gt;="&amp;H$3,GastosDetallados[Fecha(s) o periodo(s) en que se ejercen los recursos (día/mes/año)],"&lt;="&amp;H$4)+SUMIFS(Otros[Importe del cheque],Otros[Código de contabilidad general],ResumenDeGastosMensuales[[#This Row],[Clausula económica contractual]],Otros[[Fecha de solicitud del cheque ]],"&gt;="&amp;DATEVALUE(" 1 "&amp;ResumenDeGastosMensuales[[#Headers],[Enero]]&amp;_YEAR),Otros[[Fecha de solicitud del cheque ]],"&lt;="&amp;H$4)</f>
        <v>0</v>
      </c>
      <c r="I11" s="37">
        <f>SUMIFS(GastosDetallados[Importe],GastosDetallados[Clausula económica contractual],ResumenDeGastosMensuales[[#This Row],[Clausula económica contractual]],GastosDetallados[Fecha(s) o periodo(s) en que se ejercen los recursos (día/mes/año)],"&gt;="&amp;I$3,GastosDetallados[Fecha(s) o periodo(s) en que se ejercen los recursos (día/mes/año)],"&lt;="&amp;I$4)+SUMIFS(Otros[Importe del cheque],Otros[Código de contabilidad general],ResumenDeGastosMensuales[[#This Row],[Clausula económica contractual]],Otros[[Fecha de solicitud del cheque ]],"&gt;="&amp;DATEVALUE(" 1 "&amp;ResumenDeGastosMensuales[[#Headers],[Enero]]&amp;_YEAR),Otros[[Fecha de solicitud del cheque ]],"&lt;="&amp;I$4)</f>
        <v>0</v>
      </c>
      <c r="J11" s="37">
        <f>SUMIFS(GastosDetallados[Importe],GastosDetallados[Clausula económica contractual],ResumenDeGastosMensuales[[#This Row],[Clausula económica contractual]],GastosDetallados[Fecha(s) o periodo(s) en que se ejercen los recursos (día/mes/año)],"&gt;="&amp;J$3,GastosDetallados[Fecha(s) o periodo(s) en que se ejercen los recursos (día/mes/año)],"&lt;="&amp;J$4)+SUMIFS(Otros[Importe del cheque],Otros[Código de contabilidad general],ResumenDeGastosMensuales[[#This Row],[Clausula económica contractual]],Otros[[Fecha de solicitud del cheque ]],"&gt;="&amp;DATEVALUE(" 1 "&amp;ResumenDeGastosMensuales[[#Headers],[Enero]]&amp;_YEAR),Otros[[Fecha de solicitud del cheque ]],"&lt;="&amp;J$4)</f>
        <v>0</v>
      </c>
      <c r="K11" s="37">
        <f>SUMIFS(GastosDetallados[Importe],GastosDetallados[Clausula económica contractual],ResumenDeGastosMensuales[[#This Row],[Clausula económica contractual]],GastosDetallados[Fecha(s) o periodo(s) en que se ejercen los recursos (día/mes/año)],"&gt;="&amp;K$3,GastosDetallados[Fecha(s) o periodo(s) en que se ejercen los recursos (día/mes/año)],"&lt;="&amp;K$4)+SUMIFS(Otros[Importe del cheque],Otros[Código de contabilidad general],ResumenDeGastosMensuales[[#This Row],[Clausula económica contractual]],Otros[[Fecha de solicitud del cheque ]],"&gt;="&amp;DATEVALUE(" 1 "&amp;ResumenDeGastosMensuales[[#Headers],[Enero]]&amp;_YEAR),Otros[[Fecha de solicitud del cheque ]],"&lt;="&amp;K$4)</f>
        <v>0</v>
      </c>
      <c r="L11" s="37">
        <f>SUMIFS(GastosDetallados[Importe],GastosDetallados[Clausula económica contractual],ResumenDeGastosMensuales[[#This Row],[Clausula económica contractual]],GastosDetallados[Fecha(s) o periodo(s) en que se ejercen los recursos (día/mes/año)],"&gt;="&amp;L$3,GastosDetallados[Fecha(s) o periodo(s) en que se ejercen los recursos (día/mes/año)],"&lt;="&amp;L$4)+SUMIFS(Otros[Importe del cheque],Otros[Código de contabilidad general],ResumenDeGastosMensuales[[#This Row],[Clausula económica contractual]],Otros[[Fecha de solicitud del cheque ]],"&gt;="&amp;DATEVALUE(" 1 "&amp;ResumenDeGastosMensuales[[#Headers],[Enero]]&amp;_YEAR),Otros[[Fecha de solicitud del cheque ]],"&lt;="&amp;L$4)</f>
        <v>0</v>
      </c>
      <c r="M11" s="37">
        <f>SUMIFS(GastosDetallados[Importe],GastosDetallados[Clausula económica contractual],ResumenDeGastosMensuales[[#This Row],[Clausula económica contractual]],GastosDetallados[Fecha(s) o periodo(s) en que se ejercen los recursos (día/mes/año)],"&gt;="&amp;M$3,GastosDetallados[Fecha(s) o periodo(s) en que se ejercen los recursos (día/mes/año)],"&lt;="&amp;M$4)+SUMIFS(Otros[Importe del cheque],Otros[Código de contabilidad general],ResumenDeGastosMensuales[[#This Row],[Clausula económica contractual]],Otros[[Fecha de solicitud del cheque ]],"&gt;="&amp;DATEVALUE(" 1 "&amp;ResumenDeGastosMensuales[[#Headers],[Enero]]&amp;_YEAR),Otros[[Fecha de solicitud del cheque ]],"&lt;="&amp;M$4)</f>
        <v>0</v>
      </c>
      <c r="N11" s="37">
        <f>SUMIFS(GastosDetallados[Importe],GastosDetallados[Clausula económica contractual],ResumenDeGastosMensuales[[#This Row],[Clausula económica contractual]],GastosDetallados[Fecha(s) o periodo(s) en que se ejercen los recursos (día/mes/año)],"&gt;="&amp;N$3,GastosDetallados[Fecha(s) o periodo(s) en que se ejercen los recursos (día/mes/año)],"&lt;="&amp;N$4)+SUMIFS(Otros[Importe del cheque],Otros[Código de contabilidad general],ResumenDeGastosMensuales[[#This Row],[Clausula económica contractual]],Otros[[Fecha de solicitud del cheque ]],"&gt;="&amp;DATEVALUE(" 1 "&amp;ResumenDeGastosMensuales[[#Headers],[Enero]]&amp;_YEAR),Otros[[Fecha de solicitud del cheque ]],"&lt;="&amp;N$4)</f>
        <v>0</v>
      </c>
      <c r="O11" s="37">
        <f>SUMIFS(GastosDetallados[Importe],GastosDetallados[Clausula económica contractual],ResumenDeGastosMensuales[[#This Row],[Clausula económica contractual]],GastosDetallados[Fecha(s) o periodo(s) en que se ejercen los recursos (día/mes/año)],"&gt;="&amp;O$3,GastosDetallados[Fecha(s) o periodo(s) en que se ejercen los recursos (día/mes/año)],"&lt;="&amp;O$4)+SUMIFS(Otros[Importe del cheque],Otros[Código de contabilidad general],ResumenDeGastosMensuales[[#This Row],[Clausula económica contractual]],Otros[[Fecha de solicitud del cheque ]],"&gt;="&amp;DATEVALUE(" 1 "&amp;ResumenDeGastosMensuales[[#Headers],[Enero]]&amp;_YEAR),Otros[[Fecha de solicitud del cheque ]],"&lt;="&amp;O$4)</f>
        <v>0</v>
      </c>
      <c r="P11" s="37">
        <f>SUM(ResumenDeGastosMensuales[[#This Row],[Enero]:[Diciembre]])</f>
        <v>0</v>
      </c>
      <c r="Q11" s="7"/>
    </row>
    <row r="12" spans="2:17" ht="48" customHeight="1" x14ac:dyDescent="0.35">
      <c r="B12" s="70" t="s">
        <v>1</v>
      </c>
      <c r="C12" s="71"/>
      <c r="D12" s="72">
        <f>SUBTOTAL(109,ResumenDeGastosMensuales[Enero])</f>
        <v>71639.520000000004</v>
      </c>
      <c r="E12" s="72">
        <f>SUBTOTAL(109,ResumenDeGastosMensuales[Febrero])</f>
        <v>84666.1</v>
      </c>
      <c r="F12" s="72">
        <f>SUBTOTAL(109,ResumenDeGastosMensuales[Marzo])</f>
        <v>51759.609999999993</v>
      </c>
      <c r="G12" s="72">
        <f>SUBTOTAL(109,ResumenDeGastosMensuales[Abril])</f>
        <v>4450</v>
      </c>
      <c r="H12" s="72">
        <f>SUBTOTAL(109,ResumenDeGastosMensuales[Mayo])</f>
        <v>32372.1</v>
      </c>
      <c r="I12" s="72">
        <f>SUBTOTAL(109,ResumenDeGastosMensuales[Junio])</f>
        <v>26805</v>
      </c>
      <c r="J12" s="72">
        <f>SUBTOTAL(109,ResumenDeGastosMensuales[Julio])</f>
        <v>37823.199999999997</v>
      </c>
      <c r="K12" s="72">
        <f>SUBTOTAL(109,ResumenDeGastosMensuales[Agosto])</f>
        <v>50144</v>
      </c>
      <c r="L12" s="72">
        <f>SUBTOTAL(109,ResumenDeGastosMensuales[Septiembre])</f>
        <v>10656</v>
      </c>
      <c r="M12" s="72">
        <f>SUBTOTAL(109,ResumenDeGastosMensuales[Octubre])</f>
        <v>33784</v>
      </c>
      <c r="N12" s="72">
        <f>SUBTOTAL(109,ResumenDeGastosMensuales[Noviembre])</f>
        <v>2715</v>
      </c>
      <c r="O12" s="72">
        <f>SUBTOTAL(109,ResumenDeGastosMensuales[Diciembre])</f>
        <v>9160</v>
      </c>
      <c r="P12" s="72">
        <f>SUBTOTAL(109,ResumenDeGastosMensuales[Total])</f>
        <v>415974.53</v>
      </c>
      <c r="Q12" s="71"/>
    </row>
  </sheetData>
  <mergeCells count="1">
    <mergeCell ref="B2:Q2"/>
  </mergeCells>
  <dataValidations count="7">
    <dataValidation allowBlank="1" showErrorMessage="1" prompt="Escriba el código de contabilidad en esta columna bajo este encabezado" sqref="B5"/>
    <dataValidation allowBlank="1" showErrorMessage="1" prompt="Escriba el título de cuenta en esta columna bajo este encabezado" sqref="C5"/>
    <dataValidation allowBlank="1" showErrorMessage="1" prompt="La cantidad real de este mes se calcula automáticamente en esta columna bajo este encabezado" sqref="D5:O5"/>
    <dataValidation allowBlank="1" showErrorMessage="1" prompt="El total se calcula automáticamente en esta columna, debajo de este encabezado" sqref="P5"/>
    <dataValidation allowBlank="1" showInputMessage="1" showErrorMessage="1" prompt="En esta columna se muestra un minigráfico en el que se visualiza la tendencia de un gasto durante 12 meses." sqref="Q5"/>
    <dataValidation allowBlank="1" showInputMessage="1" showErrorMessage="1" prompt="El vínculo de navegación se encuentra en esta celda. Seleccione esta opción para ir a la hoja de cálculo de Resumen de presupuesto del año actual" sqref="B1"/>
    <dataValidation allowBlank="1" showInputMessage="1" showErrorMessage="1" prompt="El vínculo de navegación se encuentra en esta celda. Seleccione esta opción para ir a la hoja de cálculo de Gastos detallados" sqref="C1"/>
  </dataValidations>
  <printOptions horizontalCentered="1"/>
  <pageMargins left="0.4" right="0.4" top="0.4" bottom="0.6" header="0.3" footer="0.3"/>
  <pageSetup paperSize="9" scale="61" fitToHeight="0" orientation="landscape" r:id="rId1"/>
  <headerFooter differentFirst="1">
    <oddFooter>Page &amp;P of &amp;N</oddFooter>
  </headerFooter>
  <drawing r:id="rId2"/>
  <tableParts count="1">
    <tablePart r:id="rId3"/>
  </tableParts>
  <extLst>
    <ext xmlns:x14="http://schemas.microsoft.com/office/spreadsheetml/2009/9/main" uri="{05C60535-1F16-4fd2-B633-F4F36F0B64E0}">
      <x14:sparklineGroups xmlns:xm="http://schemas.microsoft.com/office/excel/2006/main">
        <x14:sparklineGroup manualMax="0" manualMin="0" displayEmptyCellsAs="gap">
          <x14:colorSeries theme="5" tint="-0.499984740745262"/>
          <x14:colorNegative theme="6"/>
          <x14:colorAxis rgb="FF000000"/>
          <x14:colorMarkers theme="5" tint="-0.499984740745262"/>
          <x14:colorFirst theme="5" tint="0.39997558519241921"/>
          <x14:colorLast theme="5" tint="0.39997558519241921"/>
          <x14:colorHigh theme="5"/>
          <x14:colorLow theme="5"/>
          <x14:sparklines>
            <x14:sparkline>
              <xm:f>'Destino final de los recursos'!D6:O6</xm:f>
              <xm:sqref>Q6</xm:sqref>
            </x14:sparkline>
            <x14:sparkline>
              <xm:f>'Destino final de los recursos'!D7:O7</xm:f>
              <xm:sqref>Q7</xm:sqref>
            </x14:sparkline>
            <x14:sparkline>
              <xm:f>'Destino final de los recursos'!D8:O8</xm:f>
              <xm:sqref>Q8</xm:sqref>
            </x14:sparkline>
            <x14:sparkline>
              <xm:f>'Destino final de los recursos'!D9:O9</xm:f>
              <xm:sqref>Q9</xm:sqref>
            </x14:sparkline>
            <x14:sparkline>
              <xm:f>'Destino final de los recursos'!D10:O10</xm:f>
              <xm:sqref>Q10</xm:sqref>
            </x14:sparkline>
            <x14:sparkline>
              <xm:f>'Destino final de los recursos'!D11:O11</xm:f>
              <xm:sqref>Q11</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J83"/>
  <sheetViews>
    <sheetView showGridLines="0" zoomScale="80" zoomScaleNormal="80" workbookViewId="0">
      <pane xSplit="9" ySplit="4" topLeftCell="J82" activePane="bottomRight" state="frozen"/>
      <selection pane="topRight" activeCell="J1" sqref="J1"/>
      <selection pane="bottomLeft" activeCell="A5" sqref="A5"/>
      <selection pane="bottomRight" activeCell="B3" sqref="B3:F3"/>
    </sheetView>
  </sheetViews>
  <sheetFormatPr baseColWidth="10" defaultColWidth="8.75" defaultRowHeight="30" customHeight="1" x14ac:dyDescent="0.35"/>
  <cols>
    <col min="1" max="1" width="2.625" customWidth="1"/>
    <col min="2" max="2" width="21" customWidth="1"/>
    <col min="3" max="3" width="19" customWidth="1"/>
    <col min="4" max="4" width="9.625" customWidth="1"/>
    <col min="5" max="5" width="30" customWidth="1"/>
    <col min="6" max="6" width="15.375" customWidth="1"/>
    <col min="7" max="7" width="30" customWidth="1"/>
    <col min="8" max="8" width="22.5" customWidth="1"/>
    <col min="9" max="9" width="14.625" customWidth="1"/>
    <col min="10" max="10" width="15.5" customWidth="1"/>
  </cols>
  <sheetData>
    <row r="1" spans="2:10" ht="17.25" customHeight="1" thickBot="1" x14ac:dyDescent="0.4"/>
    <row r="2" spans="2:10" ht="72" customHeight="1" thickBot="1" x14ac:dyDescent="0.4">
      <c r="B2" s="94" t="s">
        <v>58</v>
      </c>
      <c r="C2" s="95"/>
      <c r="D2" s="95"/>
      <c r="E2" s="95"/>
      <c r="F2" s="95"/>
      <c r="G2" s="95"/>
      <c r="H2" s="95"/>
      <c r="I2" s="95"/>
      <c r="J2" s="96"/>
    </row>
    <row r="3" spans="2:10" ht="83.25" customHeight="1" x14ac:dyDescent="0.35">
      <c r="B3" s="88"/>
      <c r="C3" s="88"/>
      <c r="D3" s="88"/>
      <c r="E3" s="88"/>
      <c r="F3" s="88"/>
      <c r="G3" s="88"/>
      <c r="H3" s="88"/>
      <c r="I3" s="88"/>
      <c r="J3" s="88"/>
    </row>
    <row r="4" spans="2:10" ht="97.5" x14ac:dyDescent="0.35">
      <c r="B4" s="24" t="s">
        <v>61</v>
      </c>
      <c r="C4" s="25" t="s">
        <v>59</v>
      </c>
      <c r="D4" s="25" t="s">
        <v>18</v>
      </c>
      <c r="E4" s="25" t="s">
        <v>19</v>
      </c>
      <c r="F4" s="25" t="s">
        <v>63</v>
      </c>
      <c r="G4" s="25" t="s">
        <v>60</v>
      </c>
      <c r="H4" s="25" t="s">
        <v>64</v>
      </c>
      <c r="I4" s="25" t="s">
        <v>22</v>
      </c>
      <c r="J4" s="26" t="s">
        <v>23</v>
      </c>
    </row>
    <row r="5" spans="2:10" ht="37.9" customHeight="1" x14ac:dyDescent="0.35">
      <c r="B5" s="56">
        <v>99</v>
      </c>
      <c r="C5" s="57">
        <v>43839</v>
      </c>
      <c r="D5" s="66" t="s">
        <v>47</v>
      </c>
      <c r="E5" s="79" t="s">
        <v>45</v>
      </c>
      <c r="F5" s="67">
        <v>16614.36</v>
      </c>
      <c r="G5" s="65" t="s">
        <v>41</v>
      </c>
      <c r="H5" s="79" t="s">
        <v>48</v>
      </c>
      <c r="I5" s="58" t="s">
        <v>49</v>
      </c>
      <c r="J5" s="60">
        <f>GastosDetallados[[#This Row],[Fecha(s) o periodo(s) en que se ejercen los recursos (día/mes/año)]]</f>
        <v>43839</v>
      </c>
    </row>
    <row r="6" spans="2:10" ht="30" customHeight="1" x14ac:dyDescent="0.35">
      <c r="B6" s="39">
        <v>64</v>
      </c>
      <c r="C6" s="40">
        <v>43837</v>
      </c>
      <c r="D6" s="41" t="s">
        <v>47</v>
      </c>
      <c r="E6" s="65" t="s">
        <v>45</v>
      </c>
      <c r="F6" s="43">
        <v>4000</v>
      </c>
      <c r="G6" s="73" t="s">
        <v>67</v>
      </c>
      <c r="H6" s="65" t="s">
        <v>54</v>
      </c>
      <c r="I6" s="42" t="s">
        <v>49</v>
      </c>
      <c r="J6" s="60">
        <f>GastosDetallados[[#This Row],[Fecha(s) o periodo(s) en que se ejercen los recursos (día/mes/año)]]</f>
        <v>43837</v>
      </c>
    </row>
    <row r="7" spans="2:10" ht="30" customHeight="1" x14ac:dyDescent="0.35">
      <c r="B7" s="39">
        <v>99</v>
      </c>
      <c r="C7" s="40">
        <v>43840</v>
      </c>
      <c r="D7" s="41" t="s">
        <v>47</v>
      </c>
      <c r="E7" s="79" t="s">
        <v>45</v>
      </c>
      <c r="F7" s="43">
        <v>3279.9</v>
      </c>
      <c r="G7" s="65" t="s">
        <v>41</v>
      </c>
      <c r="H7" s="65" t="s">
        <v>68</v>
      </c>
      <c r="I7" s="42" t="s">
        <v>46</v>
      </c>
      <c r="J7" s="60">
        <f>GastosDetallados[[#This Row],[Fecha(s) o periodo(s) en que se ejercen los recursos (día/mes/año)]]</f>
        <v>43840</v>
      </c>
    </row>
    <row r="8" spans="2:10" ht="30" customHeight="1" x14ac:dyDescent="0.35">
      <c r="B8" s="39">
        <v>99</v>
      </c>
      <c r="C8" s="40">
        <v>43847</v>
      </c>
      <c r="D8" s="41" t="s">
        <v>47</v>
      </c>
      <c r="E8" s="79" t="s">
        <v>45</v>
      </c>
      <c r="F8" s="43">
        <v>8023.14</v>
      </c>
      <c r="G8" s="65" t="s">
        <v>41</v>
      </c>
      <c r="H8" s="65" t="s">
        <v>69</v>
      </c>
      <c r="I8" s="65" t="s">
        <v>46</v>
      </c>
      <c r="J8" s="60">
        <f>GastosDetallados[[#This Row],[Fecha(s) o periodo(s) en que se ejercen los recursos (día/mes/año)]]</f>
        <v>43847</v>
      </c>
    </row>
    <row r="9" spans="2:10" ht="30" customHeight="1" x14ac:dyDescent="0.35">
      <c r="B9" s="39">
        <v>61</v>
      </c>
      <c r="C9" s="40">
        <v>43847</v>
      </c>
      <c r="D9" s="41" t="s">
        <v>47</v>
      </c>
      <c r="E9" s="79" t="s">
        <v>45</v>
      </c>
      <c r="F9" s="43">
        <v>1160</v>
      </c>
      <c r="G9" s="73" t="s">
        <v>67</v>
      </c>
      <c r="H9" s="65" t="s">
        <v>53</v>
      </c>
      <c r="I9" s="42" t="s">
        <v>49</v>
      </c>
      <c r="J9" s="60">
        <f>GastosDetallados[[#This Row],[Fecha(s) o periodo(s) en que se ejercen los recursos (día/mes/año)]]</f>
        <v>43847</v>
      </c>
    </row>
    <row r="10" spans="2:10" ht="30" customHeight="1" x14ac:dyDescent="0.35">
      <c r="B10" s="39">
        <v>66</v>
      </c>
      <c r="C10" s="40">
        <v>43850</v>
      </c>
      <c r="D10" s="41" t="s">
        <v>47</v>
      </c>
      <c r="E10" s="65" t="s">
        <v>45</v>
      </c>
      <c r="F10" s="43">
        <v>3000</v>
      </c>
      <c r="G10" s="65" t="s">
        <v>70</v>
      </c>
      <c r="H10" s="65" t="s">
        <v>65</v>
      </c>
      <c r="I10" s="42" t="s">
        <v>49</v>
      </c>
      <c r="J10" s="60">
        <f>GastosDetallados[[#This Row],[Fecha(s) o periodo(s) en que se ejercen los recursos (día/mes/año)]]</f>
        <v>43850</v>
      </c>
    </row>
    <row r="11" spans="2:10" ht="30" customHeight="1" x14ac:dyDescent="0.35">
      <c r="B11" s="39">
        <v>99</v>
      </c>
      <c r="C11" s="40">
        <v>43850</v>
      </c>
      <c r="D11" s="80" t="s">
        <v>47</v>
      </c>
      <c r="E11" s="65" t="s">
        <v>45</v>
      </c>
      <c r="F11" s="43">
        <v>9048</v>
      </c>
      <c r="G11" s="65" t="s">
        <v>41</v>
      </c>
      <c r="H11" s="65" t="s">
        <v>71</v>
      </c>
      <c r="I11" s="42" t="s">
        <v>46</v>
      </c>
      <c r="J11" s="60">
        <f>GastosDetallados[[#This Row],[Fecha(s) o periodo(s) en que se ejercen los recursos (día/mes/año)]]</f>
        <v>43850</v>
      </c>
    </row>
    <row r="12" spans="2:10" ht="30" customHeight="1" x14ac:dyDescent="0.35">
      <c r="B12" s="39">
        <v>99</v>
      </c>
      <c r="C12" s="40">
        <v>43850</v>
      </c>
      <c r="D12" s="41" t="s">
        <v>47</v>
      </c>
      <c r="E12" s="65" t="s">
        <v>45</v>
      </c>
      <c r="F12" s="43">
        <v>1950</v>
      </c>
      <c r="G12" s="65" t="s">
        <v>41</v>
      </c>
      <c r="H12" s="65" t="s">
        <v>48</v>
      </c>
      <c r="I12" s="42" t="s">
        <v>46</v>
      </c>
      <c r="J12" s="60">
        <f>GastosDetallados[[#This Row],[Fecha(s) o periodo(s) en que se ejercen los recursos (día/mes/año)]]</f>
        <v>43850</v>
      </c>
    </row>
    <row r="13" spans="2:10" ht="30" customHeight="1" x14ac:dyDescent="0.35">
      <c r="B13" s="39">
        <v>99</v>
      </c>
      <c r="C13" s="40">
        <v>43854</v>
      </c>
      <c r="D13" s="80" t="s">
        <v>47</v>
      </c>
      <c r="E13" s="65" t="s">
        <v>45</v>
      </c>
      <c r="F13" s="43">
        <v>7114.86</v>
      </c>
      <c r="G13" s="65" t="s">
        <v>41</v>
      </c>
      <c r="H13" s="65" t="s">
        <v>72</v>
      </c>
      <c r="I13" s="42" t="s">
        <v>46</v>
      </c>
      <c r="J13" s="60">
        <f>GastosDetallados[[#This Row],[Fecha(s) o periodo(s) en que se ejercen los recursos (día/mes/año)]]</f>
        <v>43854</v>
      </c>
    </row>
    <row r="14" spans="2:10" ht="30" customHeight="1" x14ac:dyDescent="0.35">
      <c r="B14" s="39">
        <v>61</v>
      </c>
      <c r="C14" s="40">
        <v>43854</v>
      </c>
      <c r="D14" s="41" t="s">
        <v>47</v>
      </c>
      <c r="E14" s="59" t="s">
        <v>45</v>
      </c>
      <c r="F14" s="43">
        <v>1160</v>
      </c>
      <c r="G14" s="65" t="s">
        <v>67</v>
      </c>
      <c r="H14" s="42" t="s">
        <v>53</v>
      </c>
      <c r="I14" s="42" t="s">
        <v>49</v>
      </c>
      <c r="J14" s="60">
        <f>GastosDetallados[[#This Row],[Fecha(s) o periodo(s) en que se ejercen los recursos (día/mes/año)]]</f>
        <v>43854</v>
      </c>
    </row>
    <row r="15" spans="2:10" ht="30" customHeight="1" x14ac:dyDescent="0.35">
      <c r="B15" s="39">
        <v>99</v>
      </c>
      <c r="C15" s="40">
        <v>43860</v>
      </c>
      <c r="D15" s="41" t="s">
        <v>47</v>
      </c>
      <c r="E15" s="59" t="s">
        <v>45</v>
      </c>
      <c r="F15" s="43">
        <v>1904.1</v>
      </c>
      <c r="G15" s="65" t="s">
        <v>41</v>
      </c>
      <c r="H15" s="42" t="s">
        <v>48</v>
      </c>
      <c r="I15" s="42" t="s">
        <v>49</v>
      </c>
      <c r="J15" s="60">
        <f>GastosDetallados[[#This Row],[Fecha(s) o periodo(s) en que se ejercen los recursos (día/mes/año)]]</f>
        <v>43860</v>
      </c>
    </row>
    <row r="16" spans="2:10" ht="30" customHeight="1" x14ac:dyDescent="0.35">
      <c r="B16" s="39">
        <v>99</v>
      </c>
      <c r="C16" s="40">
        <v>43861</v>
      </c>
      <c r="D16" s="41" t="s">
        <v>47</v>
      </c>
      <c r="E16" s="59" t="s">
        <v>45</v>
      </c>
      <c r="F16" s="43">
        <v>13515.16</v>
      </c>
      <c r="G16" s="65" t="s">
        <v>41</v>
      </c>
      <c r="H16" s="65" t="s">
        <v>73</v>
      </c>
      <c r="I16" s="65" t="s">
        <v>46</v>
      </c>
      <c r="J16" s="60">
        <f>GastosDetallados[[#This Row],[Fecha(s) o periodo(s) en que se ejercen los recursos (día/mes/año)]]</f>
        <v>43861</v>
      </c>
    </row>
    <row r="17" spans="2:10" ht="30" customHeight="1" x14ac:dyDescent="0.35">
      <c r="B17" s="39">
        <v>99</v>
      </c>
      <c r="C17" s="40">
        <v>43868</v>
      </c>
      <c r="D17" s="41" t="s">
        <v>47</v>
      </c>
      <c r="E17" s="59" t="s">
        <v>45</v>
      </c>
      <c r="F17" s="43">
        <v>3351.13</v>
      </c>
      <c r="G17" s="65" t="s">
        <v>41</v>
      </c>
      <c r="H17" s="65" t="s">
        <v>68</v>
      </c>
      <c r="I17" s="65" t="s">
        <v>46</v>
      </c>
      <c r="J17" s="60">
        <f>GastosDetallados[[#This Row],[Fecha(s) o periodo(s) en que se ejercen los recursos (día/mes/año)]]</f>
        <v>43868</v>
      </c>
    </row>
    <row r="18" spans="2:10" ht="30" customHeight="1" x14ac:dyDescent="0.35">
      <c r="B18" s="39">
        <v>64</v>
      </c>
      <c r="C18" s="40">
        <v>43868</v>
      </c>
      <c r="D18" s="41" t="s">
        <v>47</v>
      </c>
      <c r="E18" s="59" t="s">
        <v>45</v>
      </c>
      <c r="F18" s="43">
        <v>4000</v>
      </c>
      <c r="G18" s="73" t="s">
        <v>67</v>
      </c>
      <c r="H18" s="65" t="s">
        <v>54</v>
      </c>
      <c r="I18" s="65" t="s">
        <v>49</v>
      </c>
      <c r="J18" s="60">
        <f>GastosDetallados[[#This Row],[Fecha(s) o periodo(s) en que se ejercen los recursos (día/mes/año)]]</f>
        <v>43868</v>
      </c>
    </row>
    <row r="19" spans="2:10" ht="30" customHeight="1" x14ac:dyDescent="0.35">
      <c r="B19" s="39">
        <v>99</v>
      </c>
      <c r="C19" s="40">
        <v>43868</v>
      </c>
      <c r="D19" s="41" t="s">
        <v>47</v>
      </c>
      <c r="E19" s="62" t="s">
        <v>45</v>
      </c>
      <c r="F19" s="43">
        <v>696</v>
      </c>
      <c r="G19" s="65" t="s">
        <v>41</v>
      </c>
      <c r="H19" s="42" t="s">
        <v>48</v>
      </c>
      <c r="I19" s="65" t="s">
        <v>49</v>
      </c>
      <c r="J19" s="60">
        <f>GastosDetallados[[#This Row],[Fecha(s) o periodo(s) en que se ejercen los recursos (día/mes/año)]]</f>
        <v>43868</v>
      </c>
    </row>
    <row r="20" spans="2:10" ht="30" customHeight="1" x14ac:dyDescent="0.35">
      <c r="B20" s="39">
        <v>61</v>
      </c>
      <c r="C20" s="40">
        <v>43868</v>
      </c>
      <c r="D20" s="41" t="s">
        <v>47</v>
      </c>
      <c r="E20" s="59" t="s">
        <v>45</v>
      </c>
      <c r="F20" s="43">
        <v>3920.8</v>
      </c>
      <c r="G20" s="65" t="s">
        <v>67</v>
      </c>
      <c r="H20" s="65" t="s">
        <v>53</v>
      </c>
      <c r="I20" s="42" t="s">
        <v>46</v>
      </c>
      <c r="J20" s="60">
        <f>GastosDetallados[[#This Row],[Fecha(s) o periodo(s) en que se ejercen los recursos (día/mes/año)]]</f>
        <v>43868</v>
      </c>
    </row>
    <row r="21" spans="2:10" ht="30" customHeight="1" x14ac:dyDescent="0.35">
      <c r="B21" s="39">
        <v>99</v>
      </c>
      <c r="C21" s="40">
        <v>43868</v>
      </c>
      <c r="D21" s="41" t="s">
        <v>47</v>
      </c>
      <c r="E21" s="59" t="s">
        <v>45</v>
      </c>
      <c r="F21" s="43">
        <v>8927.36</v>
      </c>
      <c r="G21" s="65" t="s">
        <v>41</v>
      </c>
      <c r="H21" s="65" t="s">
        <v>74</v>
      </c>
      <c r="I21" s="65" t="s">
        <v>46</v>
      </c>
      <c r="J21" s="60">
        <f>GastosDetallados[[#This Row],[Fecha(s) o periodo(s) en que se ejercen los recursos (día/mes/año)]]</f>
        <v>43868</v>
      </c>
    </row>
    <row r="22" spans="2:10" ht="30" customHeight="1" x14ac:dyDescent="0.35">
      <c r="B22" s="39">
        <v>99</v>
      </c>
      <c r="C22" s="40">
        <v>43868</v>
      </c>
      <c r="D22" s="80" t="s">
        <v>47</v>
      </c>
      <c r="E22" s="79" t="s">
        <v>45</v>
      </c>
      <c r="F22" s="43">
        <v>2146</v>
      </c>
      <c r="G22" s="65" t="s">
        <v>41</v>
      </c>
      <c r="H22" s="65" t="s">
        <v>71</v>
      </c>
      <c r="I22" s="65" t="s">
        <v>46</v>
      </c>
      <c r="J22" s="60">
        <f>GastosDetallados[[#This Row],[Fecha(s) o periodo(s) en que se ejercen los recursos (día/mes/año)]]</f>
        <v>43868</v>
      </c>
    </row>
    <row r="23" spans="2:10" ht="30" customHeight="1" x14ac:dyDescent="0.35">
      <c r="B23" s="39">
        <v>99</v>
      </c>
      <c r="C23" s="40">
        <v>43866</v>
      </c>
      <c r="D23" s="80" t="s">
        <v>47</v>
      </c>
      <c r="E23" s="62" t="s">
        <v>45</v>
      </c>
      <c r="F23" s="43">
        <v>10017.02</v>
      </c>
      <c r="G23" s="65" t="s">
        <v>41</v>
      </c>
      <c r="H23" s="65" t="s">
        <v>48</v>
      </c>
      <c r="I23" s="42" t="s">
        <v>46</v>
      </c>
      <c r="J23" s="60">
        <f>GastosDetallados[[#This Row],[Fecha(s) o periodo(s) en que se ejercen los recursos (día/mes/año)]]</f>
        <v>43866</v>
      </c>
    </row>
    <row r="24" spans="2:10" ht="30" customHeight="1" x14ac:dyDescent="0.35">
      <c r="B24" s="39">
        <v>61</v>
      </c>
      <c r="C24" s="40">
        <v>43866</v>
      </c>
      <c r="D24" s="41" t="s">
        <v>47</v>
      </c>
      <c r="E24" s="62" t="s">
        <v>45</v>
      </c>
      <c r="F24" s="43">
        <v>4062.14</v>
      </c>
      <c r="G24" s="73" t="s">
        <v>67</v>
      </c>
      <c r="H24" s="65" t="s">
        <v>53</v>
      </c>
      <c r="I24" s="42" t="s">
        <v>49</v>
      </c>
      <c r="J24" s="60">
        <f>GastosDetallados[[#This Row],[Fecha(s) o periodo(s) en que se ejercen los recursos (día/mes/año)]]</f>
        <v>43866</v>
      </c>
    </row>
    <row r="25" spans="2:10" ht="30" customHeight="1" x14ac:dyDescent="0.35">
      <c r="B25" s="39">
        <v>66</v>
      </c>
      <c r="C25" s="40">
        <v>43873</v>
      </c>
      <c r="D25" s="80" t="s">
        <v>47</v>
      </c>
      <c r="E25" s="62" t="s">
        <v>45</v>
      </c>
      <c r="F25" s="43">
        <v>1160</v>
      </c>
      <c r="G25" s="65" t="s">
        <v>70</v>
      </c>
      <c r="H25" s="65" t="s">
        <v>66</v>
      </c>
      <c r="I25" s="42" t="s">
        <v>46</v>
      </c>
      <c r="J25" s="60">
        <f>GastosDetallados[[#This Row],[Fecha(s) o periodo(s) en que se ejercen los recursos (día/mes/año)]]</f>
        <v>43873</v>
      </c>
    </row>
    <row r="26" spans="2:10" ht="30" customHeight="1" x14ac:dyDescent="0.35">
      <c r="B26" s="39">
        <v>66</v>
      </c>
      <c r="C26" s="40">
        <v>43847</v>
      </c>
      <c r="D26" s="80" t="s">
        <v>47</v>
      </c>
      <c r="E26" s="62" t="s">
        <v>45</v>
      </c>
      <c r="F26" s="43">
        <v>870</v>
      </c>
      <c r="G26" s="73" t="s">
        <v>70</v>
      </c>
      <c r="H26" s="65" t="s">
        <v>66</v>
      </c>
      <c r="I26" s="65" t="s">
        <v>46</v>
      </c>
      <c r="J26" s="60">
        <f>GastosDetallados[[#This Row],[Fecha(s) o periodo(s) en que se ejercen los recursos (día/mes/año)]]</f>
        <v>43847</v>
      </c>
    </row>
    <row r="27" spans="2:10" ht="30" customHeight="1" x14ac:dyDescent="0.35">
      <c r="B27" s="39">
        <v>66</v>
      </c>
      <c r="C27" s="40">
        <v>43874</v>
      </c>
      <c r="D27" s="41" t="s">
        <v>47</v>
      </c>
      <c r="E27" s="62" t="s">
        <v>45</v>
      </c>
      <c r="F27" s="43">
        <v>3000</v>
      </c>
      <c r="G27" s="65" t="s">
        <v>70</v>
      </c>
      <c r="H27" s="65" t="s">
        <v>65</v>
      </c>
      <c r="I27" s="42" t="s">
        <v>49</v>
      </c>
      <c r="J27" s="60">
        <f>GastosDetallados[[#This Row],[Fecha(s) o periodo(s) en que se ejercen los recursos (día/mes/año)]]</f>
        <v>43874</v>
      </c>
    </row>
    <row r="28" spans="2:10" ht="30" customHeight="1" x14ac:dyDescent="0.35">
      <c r="B28" s="39">
        <v>99</v>
      </c>
      <c r="C28" s="40">
        <v>43874</v>
      </c>
      <c r="D28" s="80" t="s">
        <v>47</v>
      </c>
      <c r="E28" s="62" t="s">
        <v>45</v>
      </c>
      <c r="F28" s="43">
        <v>3294.3</v>
      </c>
      <c r="G28" s="65" t="s">
        <v>41</v>
      </c>
      <c r="H28" s="65" t="s">
        <v>48</v>
      </c>
      <c r="I28" s="65" t="s">
        <v>49</v>
      </c>
      <c r="J28" s="60">
        <f>GastosDetallados[[#This Row],[Fecha(s) o periodo(s) en que se ejercen los recursos (día/mes/año)]]</f>
        <v>43874</v>
      </c>
    </row>
    <row r="29" spans="2:10" ht="30" customHeight="1" x14ac:dyDescent="0.35">
      <c r="B29" s="39">
        <v>99</v>
      </c>
      <c r="C29" s="40">
        <v>43875</v>
      </c>
      <c r="D29" s="41" t="s">
        <v>47</v>
      </c>
      <c r="E29" s="62" t="s">
        <v>45</v>
      </c>
      <c r="F29" s="43">
        <v>8806.7199999999993</v>
      </c>
      <c r="G29" s="65" t="s">
        <v>41</v>
      </c>
      <c r="H29" s="65" t="s">
        <v>75</v>
      </c>
      <c r="I29" s="42" t="s">
        <v>46</v>
      </c>
      <c r="J29" s="60">
        <f>GastosDetallados[[#This Row],[Fecha(s) o periodo(s) en que se ejercen los recursos (día/mes/año)]]</f>
        <v>43875</v>
      </c>
    </row>
    <row r="30" spans="2:10" ht="30" customHeight="1" x14ac:dyDescent="0.35">
      <c r="B30" s="39">
        <v>61</v>
      </c>
      <c r="C30" s="40">
        <v>43875</v>
      </c>
      <c r="D30" s="41" t="s">
        <v>47</v>
      </c>
      <c r="E30" s="62" t="s">
        <v>45</v>
      </c>
      <c r="F30" s="43">
        <v>3190</v>
      </c>
      <c r="G30" s="73" t="s">
        <v>67</v>
      </c>
      <c r="H30" s="65" t="s">
        <v>53</v>
      </c>
      <c r="I30" s="42" t="s">
        <v>46</v>
      </c>
      <c r="J30" s="60">
        <f>GastosDetallados[[#This Row],[Fecha(s) o periodo(s) en que se ejercen los recursos (día/mes/año)]]</f>
        <v>43875</v>
      </c>
    </row>
    <row r="31" spans="2:10" ht="30" customHeight="1" x14ac:dyDescent="0.35">
      <c r="B31" s="39">
        <v>99</v>
      </c>
      <c r="C31" s="40">
        <v>43878</v>
      </c>
      <c r="D31" s="41" t="s">
        <v>47</v>
      </c>
      <c r="E31" s="79" t="s">
        <v>45</v>
      </c>
      <c r="F31" s="43">
        <v>5372.58</v>
      </c>
      <c r="G31" s="65" t="s">
        <v>41</v>
      </c>
      <c r="H31" s="65" t="s">
        <v>48</v>
      </c>
      <c r="I31" s="65" t="s">
        <v>46</v>
      </c>
      <c r="J31" s="60">
        <f>GastosDetallados[[#This Row],[Fecha(s) o periodo(s) en que se ejercen los recursos (día/mes/año)]]</f>
        <v>43878</v>
      </c>
    </row>
    <row r="32" spans="2:10" ht="30" customHeight="1" x14ac:dyDescent="0.35">
      <c r="B32" s="39">
        <v>61</v>
      </c>
      <c r="C32" s="40">
        <v>43882</v>
      </c>
      <c r="D32" s="41" t="s">
        <v>47</v>
      </c>
      <c r="E32" s="79" t="s">
        <v>45</v>
      </c>
      <c r="F32" s="43">
        <v>3688.8</v>
      </c>
      <c r="G32" s="73" t="s">
        <v>67</v>
      </c>
      <c r="H32" s="65" t="s">
        <v>53</v>
      </c>
      <c r="I32" s="65" t="s">
        <v>46</v>
      </c>
      <c r="J32" s="60">
        <f>GastosDetallados[[#This Row],[Fecha(s) o periodo(s) en que se ejercen los recursos (día/mes/año)]]</f>
        <v>43882</v>
      </c>
    </row>
    <row r="33" spans="2:10" ht="30" customHeight="1" x14ac:dyDescent="0.35">
      <c r="B33" s="39">
        <v>99</v>
      </c>
      <c r="C33" s="40">
        <v>43882</v>
      </c>
      <c r="D33" s="41" t="s">
        <v>47</v>
      </c>
      <c r="E33" s="79" t="s">
        <v>45</v>
      </c>
      <c r="F33" s="43">
        <v>8806.7199999999993</v>
      </c>
      <c r="G33" s="65" t="s">
        <v>41</v>
      </c>
      <c r="H33" s="65" t="s">
        <v>75</v>
      </c>
      <c r="I33" s="65" t="s">
        <v>46</v>
      </c>
      <c r="J33" s="60">
        <f>GastosDetallados[[#This Row],[Fecha(s) o periodo(s) en que se ejercen los recursos (día/mes/año)]]</f>
        <v>43882</v>
      </c>
    </row>
    <row r="34" spans="2:10" ht="30" customHeight="1" x14ac:dyDescent="0.35">
      <c r="B34" s="39">
        <v>61</v>
      </c>
      <c r="C34" s="40">
        <v>43889</v>
      </c>
      <c r="D34" s="80" t="s">
        <v>47</v>
      </c>
      <c r="E34" s="79" t="s">
        <v>45</v>
      </c>
      <c r="F34" s="43">
        <v>1600.8</v>
      </c>
      <c r="G34" s="65" t="s">
        <v>67</v>
      </c>
      <c r="H34" s="42" t="s">
        <v>53</v>
      </c>
      <c r="I34" s="42" t="s">
        <v>46</v>
      </c>
      <c r="J34" s="60">
        <f>GastosDetallados[[#This Row],[Fecha(s) o periodo(s) en que se ejercen los recursos (día/mes/año)]]</f>
        <v>43889</v>
      </c>
    </row>
    <row r="35" spans="2:10" ht="30" customHeight="1" x14ac:dyDescent="0.35">
      <c r="B35" s="39">
        <v>99</v>
      </c>
      <c r="C35" s="40">
        <v>43889</v>
      </c>
      <c r="D35" s="41" t="s">
        <v>47</v>
      </c>
      <c r="E35" s="79" t="s">
        <v>45</v>
      </c>
      <c r="F35" s="43">
        <v>8625.73</v>
      </c>
      <c r="G35" s="65" t="s">
        <v>41</v>
      </c>
      <c r="H35" s="65" t="s">
        <v>76</v>
      </c>
      <c r="I35" s="65" t="s">
        <v>46</v>
      </c>
      <c r="J35" s="60">
        <f>GastosDetallados[[#This Row],[Fecha(s) o periodo(s) en que se ejercen los recursos (día/mes/año)]]</f>
        <v>43889</v>
      </c>
    </row>
    <row r="36" spans="2:10" ht="30" customHeight="1" x14ac:dyDescent="0.35">
      <c r="B36" s="39">
        <v>99</v>
      </c>
      <c r="C36" s="40">
        <v>43896</v>
      </c>
      <c r="D36" s="80" t="s">
        <v>47</v>
      </c>
      <c r="E36" s="79" t="s">
        <v>45</v>
      </c>
      <c r="F36" s="43">
        <v>8565.44</v>
      </c>
      <c r="G36" s="65" t="s">
        <v>41</v>
      </c>
      <c r="H36" s="65" t="s">
        <v>77</v>
      </c>
      <c r="I36" s="42" t="s">
        <v>46</v>
      </c>
      <c r="J36" s="60">
        <f>GastosDetallados[[#This Row],[Fecha(s) o periodo(s) en que se ejercen los recursos (día/mes/año)]]</f>
        <v>43896</v>
      </c>
    </row>
    <row r="37" spans="2:10" ht="30" customHeight="1" x14ac:dyDescent="0.35">
      <c r="B37" s="39">
        <v>99</v>
      </c>
      <c r="C37" s="40">
        <v>43893</v>
      </c>
      <c r="D37" s="80" t="s">
        <v>47</v>
      </c>
      <c r="E37" s="62" t="s">
        <v>45</v>
      </c>
      <c r="F37" s="43">
        <v>1950</v>
      </c>
      <c r="G37" s="65" t="s">
        <v>41</v>
      </c>
      <c r="H37" s="42" t="s">
        <v>51</v>
      </c>
      <c r="I37" s="42" t="s">
        <v>46</v>
      </c>
      <c r="J37" s="60">
        <f>GastosDetallados[[#This Row],[Fecha(s) o periodo(s) en que se ejercen los recursos (día/mes/año)]]</f>
        <v>43893</v>
      </c>
    </row>
    <row r="38" spans="2:10" ht="30" customHeight="1" x14ac:dyDescent="0.35">
      <c r="B38" s="39">
        <v>64</v>
      </c>
      <c r="C38" s="40">
        <v>43893</v>
      </c>
      <c r="D38" s="80" t="s">
        <v>47</v>
      </c>
      <c r="E38" s="79" t="s">
        <v>45</v>
      </c>
      <c r="F38" s="43">
        <v>4000</v>
      </c>
      <c r="G38" s="65" t="s">
        <v>67</v>
      </c>
      <c r="H38" s="65" t="s">
        <v>54</v>
      </c>
      <c r="I38" s="42" t="s">
        <v>49</v>
      </c>
      <c r="J38" s="60">
        <f>GastosDetallados[[#This Row],[Fecha(s) o periodo(s) en que se ejercen los recursos (día/mes/año)]]</f>
        <v>43893</v>
      </c>
    </row>
    <row r="39" spans="2:10" ht="30" customHeight="1" x14ac:dyDescent="0.35">
      <c r="B39" s="52">
        <v>99</v>
      </c>
      <c r="C39" s="40">
        <v>43900</v>
      </c>
      <c r="D39" s="81" t="s">
        <v>47</v>
      </c>
      <c r="E39" s="55" t="s">
        <v>45</v>
      </c>
      <c r="F39" s="54">
        <v>8507.09</v>
      </c>
      <c r="G39" s="65" t="s">
        <v>41</v>
      </c>
      <c r="H39" s="61" t="s">
        <v>48</v>
      </c>
      <c r="I39" s="53" t="s">
        <v>46</v>
      </c>
      <c r="J39" s="60">
        <f>GastosDetallados[[#This Row],[Fecha(s) o periodo(s) en que se ejercen los recursos (día/mes/año)]]</f>
        <v>43900</v>
      </c>
    </row>
    <row r="40" spans="2:10" ht="30" customHeight="1" x14ac:dyDescent="0.35">
      <c r="B40" s="39">
        <v>66</v>
      </c>
      <c r="C40" s="40">
        <v>43900</v>
      </c>
      <c r="D40" s="41" t="s">
        <v>47</v>
      </c>
      <c r="E40" s="65" t="s">
        <v>45</v>
      </c>
      <c r="F40" s="43">
        <v>1160</v>
      </c>
      <c r="G40" s="65" t="s">
        <v>70</v>
      </c>
      <c r="H40" s="65" t="s">
        <v>66</v>
      </c>
      <c r="I40" s="65" t="s">
        <v>46</v>
      </c>
      <c r="J40" s="60">
        <f>GastosDetallados[[#This Row],[Fecha(s) o periodo(s) en que se ejercen los recursos (día/mes/año)]]</f>
        <v>43900</v>
      </c>
    </row>
    <row r="41" spans="2:10" ht="30" customHeight="1" x14ac:dyDescent="0.35">
      <c r="B41" s="39">
        <v>61</v>
      </c>
      <c r="C41" s="40">
        <v>43900</v>
      </c>
      <c r="D41" s="80" t="s">
        <v>47</v>
      </c>
      <c r="E41" s="65" t="s">
        <v>45</v>
      </c>
      <c r="F41" s="43">
        <v>1824</v>
      </c>
      <c r="G41" s="73" t="s">
        <v>67</v>
      </c>
      <c r="H41" s="42" t="s">
        <v>53</v>
      </c>
      <c r="I41" s="65" t="s">
        <v>49</v>
      </c>
      <c r="J41" s="60">
        <f>GastosDetallados[[#This Row],[Fecha(s) o periodo(s) en que se ejercen los recursos (día/mes/año)]]</f>
        <v>43900</v>
      </c>
    </row>
    <row r="42" spans="2:10" ht="30" customHeight="1" x14ac:dyDescent="0.35">
      <c r="B42" s="39">
        <v>99</v>
      </c>
      <c r="C42" s="40">
        <v>43903</v>
      </c>
      <c r="D42" s="80" t="s">
        <v>47</v>
      </c>
      <c r="E42" s="65" t="s">
        <v>45</v>
      </c>
      <c r="F42" s="43">
        <v>7841.6</v>
      </c>
      <c r="G42" s="65" t="s">
        <v>41</v>
      </c>
      <c r="H42" s="65" t="s">
        <v>78</v>
      </c>
      <c r="I42" s="42" t="s">
        <v>46</v>
      </c>
      <c r="J42" s="60">
        <f>GastosDetallados[[#This Row],[Fecha(s) o periodo(s) en que se ejercen los recursos (día/mes/año)]]</f>
        <v>43903</v>
      </c>
    </row>
    <row r="43" spans="2:10" ht="30" customHeight="1" x14ac:dyDescent="0.35">
      <c r="B43" s="39">
        <v>66</v>
      </c>
      <c r="C43" s="40">
        <v>43907</v>
      </c>
      <c r="D43" s="41" t="s">
        <v>47</v>
      </c>
      <c r="E43" s="65" t="s">
        <v>45</v>
      </c>
      <c r="F43" s="43">
        <v>3000</v>
      </c>
      <c r="G43" s="73" t="s">
        <v>70</v>
      </c>
      <c r="H43" s="65" t="s">
        <v>65</v>
      </c>
      <c r="I43" s="65" t="s">
        <v>46</v>
      </c>
      <c r="J43" s="60">
        <f>GastosDetallados[[#This Row],[Fecha(s) o periodo(s) en que se ejercen los recursos (día/mes/año)]]</f>
        <v>43907</v>
      </c>
    </row>
    <row r="44" spans="2:10" ht="30" customHeight="1" x14ac:dyDescent="0.35">
      <c r="B44" s="74">
        <v>99</v>
      </c>
      <c r="C44" s="75">
        <v>43913</v>
      </c>
      <c r="D44" s="76" t="s">
        <v>47</v>
      </c>
      <c r="E44" s="77" t="s">
        <v>45</v>
      </c>
      <c r="F44" s="78">
        <v>8444.7999999999993</v>
      </c>
      <c r="G44" s="77" t="s">
        <v>41</v>
      </c>
      <c r="H44" s="77" t="s">
        <v>80</v>
      </c>
      <c r="I44" s="77" t="s">
        <v>46</v>
      </c>
      <c r="J44" s="87">
        <f>GastosDetallados[[#This Row],[Fecha(s) o periodo(s) en que se ejercen los recursos (día/mes/año)]]</f>
        <v>43913</v>
      </c>
    </row>
    <row r="45" spans="2:10" ht="30" customHeight="1" x14ac:dyDescent="0.35">
      <c r="B45" s="74">
        <v>61</v>
      </c>
      <c r="C45" s="75">
        <v>43921</v>
      </c>
      <c r="D45" s="76" t="s">
        <v>47</v>
      </c>
      <c r="E45" s="77" t="s">
        <v>45</v>
      </c>
      <c r="F45" s="78">
        <v>6466.68</v>
      </c>
      <c r="G45" s="73" t="s">
        <v>67</v>
      </c>
      <c r="H45" s="77" t="s">
        <v>53</v>
      </c>
      <c r="I45" s="77" t="s">
        <v>46</v>
      </c>
      <c r="J45" s="87">
        <f>GastosDetallados[[#This Row],[Fecha(s) o periodo(s) en que se ejercen los recursos (día/mes/año)]]</f>
        <v>43921</v>
      </c>
    </row>
    <row r="46" spans="2:10" ht="30" customHeight="1" x14ac:dyDescent="0.35">
      <c r="B46" s="39">
        <v>66</v>
      </c>
      <c r="C46" s="40">
        <v>43935</v>
      </c>
      <c r="D46" s="41" t="s">
        <v>47</v>
      </c>
      <c r="E46" s="62" t="s">
        <v>45</v>
      </c>
      <c r="F46" s="43">
        <v>3000</v>
      </c>
      <c r="G46" s="65" t="s">
        <v>70</v>
      </c>
      <c r="H46" s="65" t="s">
        <v>65</v>
      </c>
      <c r="I46" s="42" t="s">
        <v>49</v>
      </c>
      <c r="J46" s="60">
        <f>GastosDetallados[[#This Row],[Fecha(s) o periodo(s) en que se ejercen los recursos (día/mes/año)]]</f>
        <v>43935</v>
      </c>
    </row>
    <row r="47" spans="2:10" ht="30" customHeight="1" x14ac:dyDescent="0.35">
      <c r="B47" s="74">
        <v>66</v>
      </c>
      <c r="C47" s="40">
        <v>43935</v>
      </c>
      <c r="D47" s="41" t="s">
        <v>47</v>
      </c>
      <c r="E47" s="62" t="s">
        <v>45</v>
      </c>
      <c r="F47" s="78">
        <v>1450</v>
      </c>
      <c r="G47" s="77" t="s">
        <v>70</v>
      </c>
      <c r="H47" s="77" t="s">
        <v>66</v>
      </c>
      <c r="I47" s="77" t="s">
        <v>49</v>
      </c>
      <c r="J47" s="87">
        <f>GastosDetallados[[#This Row],[Fecha(s) o periodo(s) en que se ejercen los recursos (día/mes/año)]]</f>
        <v>43935</v>
      </c>
    </row>
    <row r="48" spans="2:10" ht="30" customHeight="1" x14ac:dyDescent="0.35">
      <c r="B48" s="39">
        <v>61</v>
      </c>
      <c r="C48" s="40">
        <v>43959</v>
      </c>
      <c r="D48" s="80" t="s">
        <v>47</v>
      </c>
      <c r="E48" s="65" t="s">
        <v>45</v>
      </c>
      <c r="F48" s="43">
        <v>5965</v>
      </c>
      <c r="G48" s="73" t="s">
        <v>67</v>
      </c>
      <c r="H48" s="65" t="s">
        <v>53</v>
      </c>
      <c r="I48" s="65" t="s">
        <v>46</v>
      </c>
      <c r="J48" s="60">
        <f>GastosDetallados[[#This Row],[Fecha(s) o periodo(s) en que se ejercen los recursos (día/mes/año)]]</f>
        <v>43959</v>
      </c>
    </row>
    <row r="49" spans="2:10" ht="30" customHeight="1" x14ac:dyDescent="0.35">
      <c r="B49" s="39">
        <v>61</v>
      </c>
      <c r="C49" s="40">
        <v>43955</v>
      </c>
      <c r="D49" s="80" t="s">
        <v>47</v>
      </c>
      <c r="E49" s="65" t="s">
        <v>45</v>
      </c>
      <c r="F49" s="43">
        <v>5447.1</v>
      </c>
      <c r="G49" s="73" t="s">
        <v>67</v>
      </c>
      <c r="H49" s="65" t="s">
        <v>53</v>
      </c>
      <c r="I49" s="65" t="s">
        <v>46</v>
      </c>
      <c r="J49" s="60">
        <f>GastosDetallados[[#This Row],[Fecha(s) o periodo(s) en que se ejercen los recursos (día/mes/año)]]</f>
        <v>43955</v>
      </c>
    </row>
    <row r="50" spans="2:10" ht="30" customHeight="1" x14ac:dyDescent="0.35">
      <c r="B50" s="39">
        <v>66</v>
      </c>
      <c r="C50" s="40">
        <v>43963</v>
      </c>
      <c r="D50" s="41" t="s">
        <v>47</v>
      </c>
      <c r="E50" s="62" t="s">
        <v>45</v>
      </c>
      <c r="F50" s="43">
        <v>3000</v>
      </c>
      <c r="G50" s="65" t="s">
        <v>70</v>
      </c>
      <c r="H50" s="65" t="s">
        <v>65</v>
      </c>
      <c r="I50" s="42" t="s">
        <v>49</v>
      </c>
      <c r="J50" s="60">
        <f>GastosDetallados[[#This Row],[Fecha(s) o periodo(s) en que se ejercen los recursos (día/mes/año)]]</f>
        <v>43963</v>
      </c>
    </row>
    <row r="51" spans="2:10" ht="30" customHeight="1" x14ac:dyDescent="0.35">
      <c r="B51" s="74">
        <v>66</v>
      </c>
      <c r="C51" s="40">
        <v>43963</v>
      </c>
      <c r="D51" s="41" t="s">
        <v>47</v>
      </c>
      <c r="E51" s="62" t="s">
        <v>45</v>
      </c>
      <c r="F51" s="78">
        <v>1160</v>
      </c>
      <c r="G51" s="77" t="s">
        <v>70</v>
      </c>
      <c r="H51" s="77" t="s">
        <v>66</v>
      </c>
      <c r="I51" s="77" t="s">
        <v>49</v>
      </c>
      <c r="J51" s="87">
        <f>GastosDetallados[[#This Row],[Fecha(s) o periodo(s) en que se ejercen los recursos (día/mes/año)]]</f>
        <v>43963</v>
      </c>
    </row>
    <row r="52" spans="2:10" ht="30" customHeight="1" x14ac:dyDescent="0.35">
      <c r="B52" s="39">
        <v>61</v>
      </c>
      <c r="C52" s="40">
        <v>43966</v>
      </c>
      <c r="D52" s="80" t="s">
        <v>47</v>
      </c>
      <c r="E52" s="65" t="s">
        <v>45</v>
      </c>
      <c r="F52" s="43">
        <v>5600</v>
      </c>
      <c r="G52" s="73" t="s">
        <v>67</v>
      </c>
      <c r="H52" s="65" t="s">
        <v>53</v>
      </c>
      <c r="I52" s="65" t="s">
        <v>46</v>
      </c>
      <c r="J52" s="60">
        <f>GastosDetallados[[#This Row],[Fecha(s) o periodo(s) en que se ejercen los recursos (día/mes/año)]]</f>
        <v>43966</v>
      </c>
    </row>
    <row r="53" spans="2:10" ht="30" customHeight="1" x14ac:dyDescent="0.35">
      <c r="B53" s="39">
        <v>61</v>
      </c>
      <c r="C53" s="40">
        <v>43973</v>
      </c>
      <c r="D53" s="80" t="s">
        <v>47</v>
      </c>
      <c r="E53" s="65" t="s">
        <v>45</v>
      </c>
      <c r="F53" s="43">
        <v>5600</v>
      </c>
      <c r="G53" s="73" t="s">
        <v>67</v>
      </c>
      <c r="H53" s="65" t="s">
        <v>53</v>
      </c>
      <c r="I53" s="65" t="s">
        <v>46</v>
      </c>
      <c r="J53" s="60">
        <f>GastosDetallados[[#This Row],[Fecha(s) o periodo(s) en que se ejercen los recursos (día/mes/año)]]</f>
        <v>43973</v>
      </c>
    </row>
    <row r="54" spans="2:10" ht="30" customHeight="1" x14ac:dyDescent="0.35">
      <c r="B54" s="39">
        <v>61</v>
      </c>
      <c r="C54" s="40">
        <v>43979</v>
      </c>
      <c r="D54" s="80" t="s">
        <v>47</v>
      </c>
      <c r="E54" s="65" t="s">
        <v>45</v>
      </c>
      <c r="F54" s="43">
        <v>5600</v>
      </c>
      <c r="G54" s="73" t="s">
        <v>67</v>
      </c>
      <c r="H54" s="65" t="s">
        <v>53</v>
      </c>
      <c r="I54" s="65" t="s">
        <v>46</v>
      </c>
      <c r="J54" s="60">
        <f>GastosDetallados[[#This Row],[Fecha(s) o periodo(s) en que se ejercen los recursos (día/mes/año)]]</f>
        <v>43979</v>
      </c>
    </row>
    <row r="55" spans="2:10" ht="30" customHeight="1" x14ac:dyDescent="0.35">
      <c r="B55" s="39">
        <v>61</v>
      </c>
      <c r="C55" s="40">
        <v>43986</v>
      </c>
      <c r="D55" s="80" t="s">
        <v>47</v>
      </c>
      <c r="E55" s="65" t="s">
        <v>45</v>
      </c>
      <c r="F55" s="43">
        <v>5600</v>
      </c>
      <c r="G55" s="73" t="s">
        <v>67</v>
      </c>
      <c r="H55" s="65" t="s">
        <v>53</v>
      </c>
      <c r="I55" s="65" t="s">
        <v>46</v>
      </c>
      <c r="J55" s="60">
        <f>GastosDetallados[[#This Row],[Fecha(s) o periodo(s) en que se ejercen los recursos (día/mes/año)]]</f>
        <v>43986</v>
      </c>
    </row>
    <row r="56" spans="2:10" ht="30" customHeight="1" x14ac:dyDescent="0.35">
      <c r="B56" s="39">
        <v>61</v>
      </c>
      <c r="C56" s="40">
        <v>43994</v>
      </c>
      <c r="D56" s="80" t="s">
        <v>47</v>
      </c>
      <c r="E56" s="65" t="s">
        <v>45</v>
      </c>
      <c r="F56" s="43">
        <v>5600</v>
      </c>
      <c r="G56" s="73" t="s">
        <v>67</v>
      </c>
      <c r="H56" s="65" t="s">
        <v>53</v>
      </c>
      <c r="I56" s="65" t="s">
        <v>46</v>
      </c>
      <c r="J56" s="60">
        <f>GastosDetallados[[#This Row],[Fecha(s) o periodo(s) en que se ejercen los recursos (día/mes/año)]]</f>
        <v>43994</v>
      </c>
    </row>
    <row r="57" spans="2:10" ht="30" customHeight="1" x14ac:dyDescent="0.35">
      <c r="B57" s="39">
        <v>66</v>
      </c>
      <c r="C57" s="40">
        <v>43994</v>
      </c>
      <c r="D57" s="41" t="s">
        <v>47</v>
      </c>
      <c r="E57" s="62" t="s">
        <v>45</v>
      </c>
      <c r="F57" s="43">
        <v>3000</v>
      </c>
      <c r="G57" s="65" t="s">
        <v>70</v>
      </c>
      <c r="H57" s="65" t="s">
        <v>65</v>
      </c>
      <c r="I57" s="42" t="s">
        <v>49</v>
      </c>
      <c r="J57" s="60">
        <f>GastosDetallados[[#This Row],[Fecha(s) o periodo(s) en que se ejercen los recursos (día/mes/año)]]</f>
        <v>43994</v>
      </c>
    </row>
    <row r="58" spans="2:10" ht="30" customHeight="1" x14ac:dyDescent="0.35">
      <c r="B58" s="74">
        <v>66</v>
      </c>
      <c r="C58" s="40">
        <v>43994</v>
      </c>
      <c r="D58" s="41" t="s">
        <v>47</v>
      </c>
      <c r="E58" s="62" t="s">
        <v>45</v>
      </c>
      <c r="F58" s="78">
        <v>1160</v>
      </c>
      <c r="G58" s="77" t="s">
        <v>70</v>
      </c>
      <c r="H58" s="77" t="s">
        <v>66</v>
      </c>
      <c r="I58" s="77" t="s">
        <v>49</v>
      </c>
      <c r="J58" s="87">
        <f>GastosDetallados[[#This Row],[Fecha(s) o periodo(s) en que se ejercen los recursos (día/mes/año)]]</f>
        <v>43994</v>
      </c>
    </row>
    <row r="59" spans="2:10" ht="30" customHeight="1" x14ac:dyDescent="0.35">
      <c r="B59" s="39">
        <v>61</v>
      </c>
      <c r="C59" s="40">
        <v>44001</v>
      </c>
      <c r="D59" s="80" t="s">
        <v>47</v>
      </c>
      <c r="E59" s="65" t="s">
        <v>45</v>
      </c>
      <c r="F59" s="43">
        <v>5845</v>
      </c>
      <c r="G59" s="73" t="s">
        <v>67</v>
      </c>
      <c r="H59" s="65" t="s">
        <v>53</v>
      </c>
      <c r="I59" s="65" t="s">
        <v>46</v>
      </c>
      <c r="J59" s="60">
        <f>GastosDetallados[[#This Row],[Fecha(s) o periodo(s) en que se ejercen los recursos (día/mes/año)]]</f>
        <v>44001</v>
      </c>
    </row>
    <row r="60" spans="2:10" ht="30" customHeight="1" x14ac:dyDescent="0.35">
      <c r="B60" s="39">
        <v>61</v>
      </c>
      <c r="C60" s="40">
        <v>44008</v>
      </c>
      <c r="D60" s="80" t="s">
        <v>47</v>
      </c>
      <c r="E60" s="65" t="s">
        <v>45</v>
      </c>
      <c r="F60" s="43">
        <v>5600</v>
      </c>
      <c r="G60" s="73" t="s">
        <v>67</v>
      </c>
      <c r="H60" s="65" t="s">
        <v>53</v>
      </c>
      <c r="I60" s="65" t="s">
        <v>46</v>
      </c>
      <c r="J60" s="60">
        <f>GastosDetallados[[#This Row],[Fecha(s) o periodo(s) en que se ejercen los recursos (día/mes/año)]]</f>
        <v>44008</v>
      </c>
    </row>
    <row r="61" spans="2:10" ht="30" customHeight="1" x14ac:dyDescent="0.35">
      <c r="B61" s="39">
        <v>61</v>
      </c>
      <c r="C61" s="40">
        <v>44015</v>
      </c>
      <c r="D61" s="80" t="s">
        <v>47</v>
      </c>
      <c r="E61" s="65" t="s">
        <v>45</v>
      </c>
      <c r="F61" s="43">
        <v>7389.2</v>
      </c>
      <c r="G61" s="73" t="s">
        <v>67</v>
      </c>
      <c r="H61" s="65" t="s">
        <v>53</v>
      </c>
      <c r="I61" s="65" t="s">
        <v>46</v>
      </c>
      <c r="J61" s="60">
        <f>GastosDetallados[[#This Row],[Fecha(s) o periodo(s) en que se ejercen los recursos (día/mes/año)]]</f>
        <v>44015</v>
      </c>
    </row>
    <row r="62" spans="2:10" ht="30" customHeight="1" x14ac:dyDescent="0.35">
      <c r="B62" s="39">
        <v>61</v>
      </c>
      <c r="C62" s="40">
        <v>44022</v>
      </c>
      <c r="D62" s="80" t="s">
        <v>47</v>
      </c>
      <c r="E62" s="65" t="s">
        <v>45</v>
      </c>
      <c r="F62" s="43">
        <v>6496</v>
      </c>
      <c r="G62" s="73" t="s">
        <v>67</v>
      </c>
      <c r="H62" s="65" t="s">
        <v>53</v>
      </c>
      <c r="I62" s="65" t="s">
        <v>46</v>
      </c>
      <c r="J62" s="60">
        <f>GastosDetallados[[#This Row],[Fecha(s) o periodo(s) en que se ejercen los recursos (día/mes/año)]]</f>
        <v>44022</v>
      </c>
    </row>
    <row r="63" spans="2:10" ht="30" customHeight="1" x14ac:dyDescent="0.35">
      <c r="B63" s="74">
        <v>66</v>
      </c>
      <c r="C63" s="40">
        <v>44025</v>
      </c>
      <c r="D63" s="41" t="s">
        <v>47</v>
      </c>
      <c r="E63" s="62" t="s">
        <v>45</v>
      </c>
      <c r="F63" s="78">
        <v>1450</v>
      </c>
      <c r="G63" s="77" t="s">
        <v>70</v>
      </c>
      <c r="H63" s="77" t="s">
        <v>66</v>
      </c>
      <c r="I63" s="77" t="s">
        <v>49</v>
      </c>
      <c r="J63" s="87">
        <f>GastosDetallados[[#This Row],[Fecha(s) o periodo(s) en que se ejercen los recursos (día/mes/año)]]</f>
        <v>44025</v>
      </c>
    </row>
    <row r="64" spans="2:10" ht="30" customHeight="1" x14ac:dyDescent="0.35">
      <c r="B64" s="39">
        <v>66</v>
      </c>
      <c r="C64" s="40">
        <v>44025</v>
      </c>
      <c r="D64" s="41" t="s">
        <v>47</v>
      </c>
      <c r="E64" s="62" t="s">
        <v>45</v>
      </c>
      <c r="F64" s="43">
        <v>3000</v>
      </c>
      <c r="G64" s="65" t="s">
        <v>70</v>
      </c>
      <c r="H64" s="65" t="s">
        <v>65</v>
      </c>
      <c r="I64" s="42" t="s">
        <v>49</v>
      </c>
      <c r="J64" s="60">
        <f>GastosDetallados[[#This Row],[Fecha(s) o periodo(s) en que se ejercen los recursos (día/mes/año)]]</f>
        <v>44025</v>
      </c>
    </row>
    <row r="65" spans="2:10" ht="30" customHeight="1" x14ac:dyDescent="0.35">
      <c r="B65" s="39">
        <v>61</v>
      </c>
      <c r="C65" s="40">
        <v>44029</v>
      </c>
      <c r="D65" s="80" t="s">
        <v>47</v>
      </c>
      <c r="E65" s="65" t="s">
        <v>45</v>
      </c>
      <c r="F65" s="43">
        <v>6496</v>
      </c>
      <c r="G65" s="73" t="s">
        <v>67</v>
      </c>
      <c r="H65" s="65" t="s">
        <v>53</v>
      </c>
      <c r="I65" s="65" t="s">
        <v>46</v>
      </c>
      <c r="J65" s="60">
        <f>GastosDetallados[[#This Row],[Fecha(s) o periodo(s) en que se ejercen los recursos (día/mes/año)]]</f>
        <v>44029</v>
      </c>
    </row>
    <row r="66" spans="2:10" ht="30" customHeight="1" x14ac:dyDescent="0.35">
      <c r="B66" s="39">
        <v>61</v>
      </c>
      <c r="C66" s="40">
        <v>44036</v>
      </c>
      <c r="D66" s="80" t="s">
        <v>47</v>
      </c>
      <c r="E66" s="65" t="s">
        <v>45</v>
      </c>
      <c r="F66" s="43">
        <v>6496</v>
      </c>
      <c r="G66" s="73" t="s">
        <v>67</v>
      </c>
      <c r="H66" s="65" t="s">
        <v>53</v>
      </c>
      <c r="I66" s="65" t="s">
        <v>46</v>
      </c>
      <c r="J66" s="60">
        <f>GastosDetallados[[#This Row],[Fecha(s) o periodo(s) en que se ejercen los recursos (día/mes/año)]]</f>
        <v>44036</v>
      </c>
    </row>
    <row r="67" spans="2:10" ht="30" customHeight="1" x14ac:dyDescent="0.35">
      <c r="B67" s="39">
        <v>61</v>
      </c>
      <c r="C67" s="40">
        <v>44042</v>
      </c>
      <c r="D67" s="80" t="s">
        <v>47</v>
      </c>
      <c r="E67" s="65" t="s">
        <v>45</v>
      </c>
      <c r="F67" s="43">
        <v>6496</v>
      </c>
      <c r="G67" s="73" t="s">
        <v>67</v>
      </c>
      <c r="H67" s="65" t="s">
        <v>53</v>
      </c>
      <c r="I67" s="65" t="s">
        <v>46</v>
      </c>
      <c r="J67" s="60">
        <f>GastosDetallados[[#This Row],[Fecha(s) o periodo(s) en que se ejercen los recursos (día/mes/año)]]</f>
        <v>44042</v>
      </c>
    </row>
    <row r="68" spans="2:10" ht="30" customHeight="1" x14ac:dyDescent="0.35">
      <c r="B68" s="39">
        <v>61</v>
      </c>
      <c r="C68" s="40">
        <v>44050</v>
      </c>
      <c r="D68" s="80" t="s">
        <v>47</v>
      </c>
      <c r="E68" s="65" t="s">
        <v>45</v>
      </c>
      <c r="F68" s="43">
        <v>6496</v>
      </c>
      <c r="G68" s="73" t="s">
        <v>67</v>
      </c>
      <c r="H68" s="65" t="s">
        <v>53</v>
      </c>
      <c r="I68" s="65" t="s">
        <v>46</v>
      </c>
      <c r="J68" s="60">
        <f>GastosDetallados[[#This Row],[Fecha(s) o periodo(s) en que se ejercen los recursos (día/mes/año)]]</f>
        <v>44050</v>
      </c>
    </row>
    <row r="69" spans="2:10" ht="30" customHeight="1" x14ac:dyDescent="0.35">
      <c r="B69" s="39">
        <v>2</v>
      </c>
      <c r="C69" s="40">
        <v>44056</v>
      </c>
      <c r="D69" s="80" t="s">
        <v>47</v>
      </c>
      <c r="E69" s="65" t="s">
        <v>45</v>
      </c>
      <c r="F69" s="43">
        <v>20000</v>
      </c>
      <c r="G69" s="65" t="s">
        <v>42</v>
      </c>
      <c r="H69" s="65" t="s">
        <v>81</v>
      </c>
      <c r="I69" s="65" t="s">
        <v>46</v>
      </c>
      <c r="J69" s="60">
        <f>GastosDetallados[[#This Row],[Fecha(s) o periodo(s) en que se ejercen los recursos (día/mes/año)]]</f>
        <v>44056</v>
      </c>
    </row>
    <row r="70" spans="2:10" ht="30" customHeight="1" x14ac:dyDescent="0.35">
      <c r="B70" s="39">
        <v>64</v>
      </c>
      <c r="C70" s="40">
        <v>44057</v>
      </c>
      <c r="D70" s="80" t="s">
        <v>47</v>
      </c>
      <c r="E70" s="65" t="s">
        <v>45</v>
      </c>
      <c r="F70" s="43">
        <v>12992</v>
      </c>
      <c r="G70" s="65" t="s">
        <v>70</v>
      </c>
      <c r="H70" s="65" t="s">
        <v>53</v>
      </c>
      <c r="I70" s="65" t="s">
        <v>46</v>
      </c>
      <c r="J70" s="60">
        <f>GastosDetallados[[#This Row],[Fecha(s) o periodo(s) en que se ejercen los recursos (día/mes/año)]]</f>
        <v>44057</v>
      </c>
    </row>
    <row r="71" spans="2:10" ht="30" customHeight="1" x14ac:dyDescent="0.35">
      <c r="B71" s="39">
        <v>66</v>
      </c>
      <c r="C71" s="40">
        <v>44057</v>
      </c>
      <c r="D71" s="41" t="s">
        <v>47</v>
      </c>
      <c r="E71" s="62" t="s">
        <v>45</v>
      </c>
      <c r="F71" s="43">
        <v>3000</v>
      </c>
      <c r="G71" s="65" t="s">
        <v>70</v>
      </c>
      <c r="H71" s="65" t="s">
        <v>65</v>
      </c>
      <c r="I71" s="42" t="s">
        <v>49</v>
      </c>
      <c r="J71" s="60">
        <f>GastosDetallados[[#This Row],[Fecha(s) o periodo(s) en que se ejercen los recursos (día/mes/año)]]</f>
        <v>44057</v>
      </c>
    </row>
    <row r="72" spans="2:10" ht="30" customHeight="1" x14ac:dyDescent="0.35">
      <c r="B72" s="74">
        <v>66</v>
      </c>
      <c r="C72" s="40">
        <v>44057</v>
      </c>
      <c r="D72" s="41" t="s">
        <v>47</v>
      </c>
      <c r="E72" s="62" t="s">
        <v>45</v>
      </c>
      <c r="F72" s="78">
        <v>1160</v>
      </c>
      <c r="G72" s="77" t="s">
        <v>70</v>
      </c>
      <c r="H72" s="77" t="s">
        <v>66</v>
      </c>
      <c r="I72" s="77" t="s">
        <v>49</v>
      </c>
      <c r="J72" s="87">
        <f>GastosDetallados[[#This Row],[Fecha(s) o periodo(s) en que se ejercen los recursos (día/mes/año)]]</f>
        <v>44057</v>
      </c>
    </row>
    <row r="73" spans="2:10" ht="30" customHeight="1" x14ac:dyDescent="0.35">
      <c r="B73" s="39">
        <v>64</v>
      </c>
      <c r="C73" s="40">
        <v>44071</v>
      </c>
      <c r="D73" s="80" t="s">
        <v>47</v>
      </c>
      <c r="E73" s="65" t="s">
        <v>45</v>
      </c>
      <c r="F73" s="43">
        <v>6496</v>
      </c>
      <c r="G73" s="65" t="s">
        <v>70</v>
      </c>
      <c r="H73" s="65" t="s">
        <v>53</v>
      </c>
      <c r="I73" s="65" t="s">
        <v>46</v>
      </c>
      <c r="J73" s="60">
        <f>GastosDetallados[[#This Row],[Fecha(s) o periodo(s) en que se ejercen los recursos (día/mes/año)]]</f>
        <v>44071</v>
      </c>
    </row>
    <row r="74" spans="2:10" ht="30" customHeight="1" x14ac:dyDescent="0.35">
      <c r="B74" s="39">
        <v>64</v>
      </c>
      <c r="C74" s="40">
        <v>44081</v>
      </c>
      <c r="D74" s="80" t="s">
        <v>47</v>
      </c>
      <c r="E74" s="65" t="s">
        <v>45</v>
      </c>
      <c r="F74" s="43">
        <v>6496</v>
      </c>
      <c r="G74" s="65" t="s">
        <v>70</v>
      </c>
      <c r="H74" s="65" t="s">
        <v>53</v>
      </c>
      <c r="I74" s="65" t="s">
        <v>46</v>
      </c>
      <c r="J74" s="60">
        <f>GastosDetallados[[#This Row],[Fecha(s) o periodo(s) en que se ejercen los recursos (día/mes/año)]]</f>
        <v>44081</v>
      </c>
    </row>
    <row r="75" spans="2:10" ht="30" customHeight="1" x14ac:dyDescent="0.35">
      <c r="B75" s="39">
        <v>66</v>
      </c>
      <c r="C75" s="40">
        <v>44088</v>
      </c>
      <c r="D75" s="41" t="s">
        <v>47</v>
      </c>
      <c r="E75" s="62" t="s">
        <v>45</v>
      </c>
      <c r="F75" s="43">
        <v>3000</v>
      </c>
      <c r="G75" s="65" t="s">
        <v>70</v>
      </c>
      <c r="H75" s="65" t="s">
        <v>65</v>
      </c>
      <c r="I75" s="42" t="s">
        <v>49</v>
      </c>
      <c r="J75" s="60">
        <f>GastosDetallados[[#This Row],[Fecha(s) o periodo(s) en que se ejercen los recursos (día/mes/año)]]</f>
        <v>44088</v>
      </c>
    </row>
    <row r="76" spans="2:10" ht="30" customHeight="1" x14ac:dyDescent="0.35">
      <c r="B76" s="74">
        <v>66</v>
      </c>
      <c r="C76" s="40">
        <v>44088</v>
      </c>
      <c r="D76" s="41" t="s">
        <v>47</v>
      </c>
      <c r="E76" s="62" t="s">
        <v>45</v>
      </c>
      <c r="F76" s="78">
        <v>1160</v>
      </c>
      <c r="G76" s="77" t="s">
        <v>70</v>
      </c>
      <c r="H76" s="77" t="s">
        <v>66</v>
      </c>
      <c r="I76" s="77" t="s">
        <v>49</v>
      </c>
      <c r="J76" s="87">
        <f>GastosDetallados[[#This Row],[Fecha(s) o periodo(s) en que se ejercen los recursos (día/mes/año)]]</f>
        <v>44088</v>
      </c>
    </row>
    <row r="77" spans="2:10" ht="30" customHeight="1" x14ac:dyDescent="0.35">
      <c r="B77" s="74">
        <v>66</v>
      </c>
      <c r="C77" s="40">
        <v>44116</v>
      </c>
      <c r="D77" s="41" t="s">
        <v>47</v>
      </c>
      <c r="E77" s="62" t="s">
        <v>45</v>
      </c>
      <c r="F77" s="78">
        <v>1450</v>
      </c>
      <c r="G77" s="77" t="s">
        <v>70</v>
      </c>
      <c r="H77" s="77" t="s">
        <v>66</v>
      </c>
      <c r="I77" s="77" t="s">
        <v>49</v>
      </c>
      <c r="J77" s="87">
        <f>GastosDetallados[[#This Row],[Fecha(s) o periodo(s) en que se ejercen los recursos (día/mes/año)]]</f>
        <v>44116</v>
      </c>
    </row>
    <row r="78" spans="2:10" ht="30" customHeight="1" x14ac:dyDescent="0.35">
      <c r="B78" s="39">
        <v>64</v>
      </c>
      <c r="C78" s="40">
        <v>44125</v>
      </c>
      <c r="D78" s="80" t="s">
        <v>47</v>
      </c>
      <c r="E78" s="65" t="s">
        <v>45</v>
      </c>
      <c r="F78" s="43">
        <f>6096+1738</f>
        <v>7834</v>
      </c>
      <c r="G78" s="77" t="s">
        <v>70</v>
      </c>
      <c r="H78" s="65" t="s">
        <v>82</v>
      </c>
      <c r="I78" s="65" t="s">
        <v>38</v>
      </c>
      <c r="J78" s="87">
        <f>GastosDetallados[[#This Row],[Fecha(s) o periodo(s) en que se ejercen los recursos (día/mes/año)]]</f>
        <v>44125</v>
      </c>
    </row>
    <row r="79" spans="2:10" ht="30" customHeight="1" x14ac:dyDescent="0.35">
      <c r="B79" s="39">
        <v>64</v>
      </c>
      <c r="C79" s="40">
        <v>44130</v>
      </c>
      <c r="D79" s="41" t="s">
        <v>47</v>
      </c>
      <c r="E79" s="65" t="s">
        <v>45</v>
      </c>
      <c r="F79" s="43">
        <v>24500</v>
      </c>
      <c r="G79" s="73" t="s">
        <v>67</v>
      </c>
      <c r="H79" s="65" t="s">
        <v>54</v>
      </c>
      <c r="I79" s="42" t="s">
        <v>49</v>
      </c>
      <c r="J79" s="60">
        <f>GastosDetallados[[#This Row],[Fecha(s) o periodo(s) en que se ejercen los recursos (día/mes/año)]]</f>
        <v>44130</v>
      </c>
    </row>
    <row r="80" spans="2:10" ht="30" customHeight="1" x14ac:dyDescent="0.35">
      <c r="B80" s="74">
        <v>66</v>
      </c>
      <c r="C80" s="40">
        <v>44148</v>
      </c>
      <c r="D80" s="41" t="s">
        <v>47</v>
      </c>
      <c r="E80" s="62" t="s">
        <v>45</v>
      </c>
      <c r="F80" s="78">
        <v>1160</v>
      </c>
      <c r="G80" s="77" t="s">
        <v>70</v>
      </c>
      <c r="H80" s="77" t="s">
        <v>66</v>
      </c>
      <c r="I80" s="77" t="s">
        <v>49</v>
      </c>
      <c r="J80" s="87">
        <f>GastosDetallados[[#This Row],[Fecha(s) o periodo(s) en que se ejercen los recursos (día/mes/año)]]</f>
        <v>44148</v>
      </c>
    </row>
    <row r="81" spans="2:10" ht="30" customHeight="1" x14ac:dyDescent="0.35">
      <c r="B81" s="39">
        <v>64</v>
      </c>
      <c r="C81" s="40">
        <v>44148</v>
      </c>
      <c r="D81" s="80" t="s">
        <v>47</v>
      </c>
      <c r="E81" s="65" t="s">
        <v>45</v>
      </c>
      <c r="F81" s="43">
        <v>1555</v>
      </c>
      <c r="G81" s="77" t="s">
        <v>70</v>
      </c>
      <c r="H81" s="65" t="s">
        <v>83</v>
      </c>
      <c r="I81" s="65" t="s">
        <v>38</v>
      </c>
      <c r="J81" s="87">
        <f>GastosDetallados[[#This Row],[Fecha(s) o periodo(s) en que se ejercen los recursos (día/mes/año)]]</f>
        <v>44148</v>
      </c>
    </row>
    <row r="82" spans="2:10" ht="30" customHeight="1" x14ac:dyDescent="0.35">
      <c r="B82" s="74">
        <v>66</v>
      </c>
      <c r="C82" s="40">
        <v>44180</v>
      </c>
      <c r="D82" s="41" t="s">
        <v>47</v>
      </c>
      <c r="E82" s="62" t="s">
        <v>45</v>
      </c>
      <c r="F82" s="78">
        <v>1160</v>
      </c>
      <c r="G82" s="77" t="s">
        <v>70</v>
      </c>
      <c r="H82" s="77" t="s">
        <v>66</v>
      </c>
      <c r="I82" s="77" t="s">
        <v>49</v>
      </c>
      <c r="J82" s="87">
        <f>GastosDetallados[[#This Row],[Fecha(s) o periodo(s) en que se ejercen los recursos (día/mes/año)]]</f>
        <v>44180</v>
      </c>
    </row>
    <row r="83" spans="2:10" ht="30" customHeight="1" x14ac:dyDescent="0.35">
      <c r="B83" s="39">
        <v>64</v>
      </c>
      <c r="C83" s="40">
        <v>44180</v>
      </c>
      <c r="D83" s="41" t="s">
        <v>47</v>
      </c>
      <c r="E83" s="65" t="s">
        <v>45</v>
      </c>
      <c r="F83" s="43">
        <v>8000</v>
      </c>
      <c r="G83" s="73" t="s">
        <v>67</v>
      </c>
      <c r="H83" s="65" t="s">
        <v>54</v>
      </c>
      <c r="I83" s="42" t="s">
        <v>49</v>
      </c>
      <c r="J83" s="60">
        <f>GastosDetallados[[#This Row],[Fecha(s) o periodo(s) en que se ejercen los recursos (día/mes/año)]]</f>
        <v>44180</v>
      </c>
    </row>
  </sheetData>
  <mergeCells count="3">
    <mergeCell ref="B3:F3"/>
    <mergeCell ref="G3:J3"/>
    <mergeCell ref="B2:J2"/>
  </mergeCells>
  <dataValidations count="12">
    <dataValidation allowBlank="1" showErrorMessage="1" prompt="Escriba el código de contabilidad en esta columna bajo este encabezado" sqref="B4"/>
    <dataValidation allowBlank="1" showErrorMessage="1" prompt="Escriba la fecha de facturación en la columna con este encabezado" sqref="C4"/>
    <dataValidation allowBlank="1" showErrorMessage="1" prompt="Escriba el número de la factura en la columna con este encabezado" sqref="D4"/>
    <dataValidation allowBlank="1" showErrorMessage="1" prompt="Escriba el nombre del solicitante en la columna con este encabezado" sqref="E4"/>
    <dataValidation allowBlank="1" showErrorMessage="1" prompt="Escriba el importe del cheque en la columna con este encabezado" sqref="F4"/>
    <dataValidation allowBlank="1" showErrorMessage="1" prompt="Escriba el nombre del beneficiario en la columna con este encabezado" sqref="G4"/>
    <dataValidation allowBlank="1" showErrorMessage="1" prompt="Escriba el propósito del cheque en la columna con este encabezado" sqref="H4"/>
    <dataValidation allowBlank="1" showErrorMessage="1" prompt="Escriba el método de distribución en la columna con este encabezado" sqref="I4"/>
    <dataValidation allowBlank="1" showErrorMessage="1" prompt="Escriba la fecha del archivo en la columna con este encabezado" sqref="J4"/>
    <dataValidation allowBlank="1" showErrorMessage="1" prompt="El título de esta hoja de cálculo se encuentra en esta celda. La segmentación para filtrar la tabla por el título de la cuenta está en la celda B3. No elimine las fórmulas en las celdas G3 a O4" sqref="B2:J2"/>
    <dataValidation allowBlank="1" showInputMessage="1" showErrorMessage="1" prompt="Vínculo de navegación. Seleccione para ir al RESUMEN DE GASTOS MENSUALES" sqref="B1"/>
    <dataValidation allowBlank="1" showInputMessage="1" showErrorMessage="1" prompt="El vínculo de navegación se encuentra en esta celda. Seleccione esta opción para ir a la hoja de cálculo de Gastos detallados" sqref="C1"/>
  </dataValidations>
  <printOptions horizontalCentered="1"/>
  <pageMargins left="0.4" right="0.4" top="0.4" bottom="0.6" header="0.3" footer="0.3"/>
  <pageSetup paperSize="9" scale="80"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22"/>
  <sheetViews>
    <sheetView zoomScale="70" zoomScaleNormal="70" workbookViewId="0">
      <selection activeCell="E21" sqref="E21"/>
    </sheetView>
  </sheetViews>
  <sheetFormatPr baseColWidth="10" defaultColWidth="11" defaultRowHeight="16.5" x14ac:dyDescent="0.3"/>
  <cols>
    <col min="1" max="1" width="2.125" style="44" customWidth="1"/>
    <col min="2" max="2" width="12.625" style="44" customWidth="1"/>
    <col min="3" max="3" width="29.125" style="44" bestFit="1" customWidth="1"/>
    <col min="4" max="4" width="15.125" style="44" bestFit="1" customWidth="1"/>
    <col min="5" max="5" width="15.625" style="44" bestFit="1" customWidth="1"/>
    <col min="6" max="13" width="15.125" style="44" bestFit="1" customWidth="1"/>
    <col min="14" max="14" width="14.75" style="44" bestFit="1" customWidth="1"/>
    <col min="15" max="15" width="15.125" style="44" bestFit="1" customWidth="1"/>
    <col min="16" max="16" width="16" style="44" bestFit="1" customWidth="1"/>
    <col min="17" max="16384" width="11" style="44"/>
  </cols>
  <sheetData>
    <row r="1" spans="1:16" customFormat="1" ht="15" customHeight="1" x14ac:dyDescent="0.3">
      <c r="A1" s="44"/>
    </row>
    <row r="2" spans="1:16" customFormat="1" ht="12" customHeight="1" x14ac:dyDescent="0.35">
      <c r="B2" s="97" t="s">
        <v>57</v>
      </c>
      <c r="C2" s="97"/>
      <c r="D2" s="97"/>
      <c r="E2" s="97"/>
      <c r="F2" s="97"/>
      <c r="G2" s="97"/>
      <c r="H2" s="97"/>
      <c r="I2" s="97"/>
      <c r="J2" s="97"/>
      <c r="K2" s="97"/>
      <c r="L2" s="97"/>
      <c r="M2" s="97"/>
      <c r="N2" s="97"/>
      <c r="O2" s="97"/>
      <c r="P2" s="97"/>
    </row>
    <row r="3" spans="1:16" customFormat="1" ht="12" customHeight="1" x14ac:dyDescent="0.35">
      <c r="B3" s="97"/>
      <c r="C3" s="97"/>
      <c r="D3" s="97"/>
      <c r="E3" s="97"/>
      <c r="F3" s="97"/>
      <c r="G3" s="97"/>
      <c r="H3" s="97"/>
      <c r="I3" s="97"/>
      <c r="J3" s="97"/>
      <c r="K3" s="97"/>
      <c r="L3" s="97"/>
      <c r="M3" s="97"/>
      <c r="N3" s="97"/>
      <c r="O3" s="97"/>
      <c r="P3" s="97"/>
    </row>
    <row r="4" spans="1:16" customFormat="1" ht="12" customHeight="1" x14ac:dyDescent="0.35">
      <c r="B4" s="97"/>
      <c r="C4" s="97"/>
      <c r="D4" s="97"/>
      <c r="E4" s="97"/>
      <c r="F4" s="97"/>
      <c r="G4" s="97"/>
      <c r="H4" s="97"/>
      <c r="I4" s="97"/>
      <c r="J4" s="97"/>
      <c r="K4" s="97"/>
      <c r="L4" s="97"/>
      <c r="M4" s="97"/>
      <c r="N4" s="97"/>
      <c r="O4" s="97"/>
      <c r="P4" s="97"/>
    </row>
    <row r="5" spans="1:16" customFormat="1" ht="12" customHeight="1" x14ac:dyDescent="0.35">
      <c r="B5" s="97"/>
      <c r="C5" s="97"/>
      <c r="D5" s="97"/>
      <c r="E5" s="97"/>
      <c r="F5" s="97"/>
      <c r="G5" s="97"/>
      <c r="H5" s="97"/>
      <c r="I5" s="97"/>
      <c r="J5" s="97"/>
      <c r="K5" s="97"/>
      <c r="L5" s="97"/>
      <c r="M5" s="97"/>
      <c r="N5" s="97"/>
      <c r="O5" s="97"/>
      <c r="P5" s="97"/>
    </row>
    <row r="7" spans="1:16" ht="29.25" x14ac:dyDescent="0.35">
      <c r="D7" s="99">
        <v>2020</v>
      </c>
      <c r="E7" s="99"/>
      <c r="F7" s="99"/>
      <c r="G7" s="99"/>
      <c r="H7" s="99"/>
      <c r="I7" s="99"/>
      <c r="J7" s="99"/>
      <c r="K7" s="99"/>
      <c r="L7" s="99"/>
      <c r="M7" s="99"/>
      <c r="N7" s="99"/>
      <c r="O7" s="99"/>
    </row>
    <row r="8" spans="1:16" x14ac:dyDescent="0.3">
      <c r="D8" s="100">
        <v>43848</v>
      </c>
      <c r="E8" s="100">
        <v>43901</v>
      </c>
      <c r="F8" s="100">
        <v>44146</v>
      </c>
      <c r="G8" s="100">
        <v>44146</v>
      </c>
      <c r="H8" s="100">
        <v>44146</v>
      </c>
      <c r="I8" s="100">
        <v>44146</v>
      </c>
      <c r="J8" s="100">
        <v>44146</v>
      </c>
      <c r="K8" s="100">
        <v>44146</v>
      </c>
      <c r="L8" s="100">
        <v>44146</v>
      </c>
      <c r="M8" s="100">
        <v>44146</v>
      </c>
      <c r="N8" s="100">
        <v>44165</v>
      </c>
      <c r="O8" s="100">
        <v>44146</v>
      </c>
    </row>
    <row r="9" spans="1:16" ht="58.5" x14ac:dyDescent="0.3">
      <c r="B9" s="68" t="s">
        <v>61</v>
      </c>
      <c r="C9" s="69" t="s">
        <v>62</v>
      </c>
      <c r="D9" s="101" t="s">
        <v>4</v>
      </c>
      <c r="E9" s="101" t="s">
        <v>5</v>
      </c>
      <c r="F9" s="101" t="s">
        <v>6</v>
      </c>
      <c r="G9" s="101" t="s">
        <v>7</v>
      </c>
      <c r="H9" s="101" t="s">
        <v>8</v>
      </c>
      <c r="I9" s="101" t="s">
        <v>9</v>
      </c>
      <c r="J9" s="101" t="s">
        <v>10</v>
      </c>
      <c r="K9" s="101" t="s">
        <v>11</v>
      </c>
      <c r="L9" s="101" t="s">
        <v>12</v>
      </c>
      <c r="M9" s="101" t="s">
        <v>13</v>
      </c>
      <c r="N9" s="101" t="s">
        <v>14</v>
      </c>
      <c r="O9" s="101" t="s">
        <v>15</v>
      </c>
      <c r="P9" s="69" t="s">
        <v>52</v>
      </c>
    </row>
    <row r="10" spans="1:16" x14ac:dyDescent="0.3">
      <c r="B10" s="47">
        <v>61</v>
      </c>
      <c r="C10" s="45" t="s">
        <v>79</v>
      </c>
      <c r="D10" s="98">
        <v>11215.39</v>
      </c>
      <c r="E10" s="98">
        <f>11215.39</f>
        <v>11215.39</v>
      </c>
      <c r="F10" s="98">
        <f>11215.39</f>
        <v>11215.39</v>
      </c>
      <c r="G10" s="98">
        <f t="shared" ref="G10:O10" si="0">11215.39</f>
        <v>11215.39</v>
      </c>
      <c r="H10" s="98">
        <f t="shared" si="0"/>
        <v>11215.39</v>
      </c>
      <c r="I10" s="98">
        <f t="shared" si="0"/>
        <v>11215.39</v>
      </c>
      <c r="J10" s="98">
        <f t="shared" si="0"/>
        <v>11215.39</v>
      </c>
      <c r="K10" s="98">
        <f t="shared" si="0"/>
        <v>11215.39</v>
      </c>
      <c r="L10" s="98">
        <f t="shared" si="0"/>
        <v>11215.39</v>
      </c>
      <c r="M10" s="98">
        <f t="shared" si="0"/>
        <v>11215.39</v>
      </c>
      <c r="N10" s="98">
        <f t="shared" si="0"/>
        <v>11215.39</v>
      </c>
      <c r="O10" s="98">
        <f t="shared" si="0"/>
        <v>11215.39</v>
      </c>
      <c r="P10" s="49">
        <f>SUM(D10:O10)</f>
        <v>134584.68</v>
      </c>
    </row>
    <row r="11" spans="1:16" x14ac:dyDescent="0.3">
      <c r="B11" s="47">
        <v>64</v>
      </c>
      <c r="C11" s="45" t="s">
        <v>70</v>
      </c>
      <c r="D11" s="46">
        <v>11215.39</v>
      </c>
      <c r="E11" s="46">
        <v>11215.39</v>
      </c>
      <c r="F11" s="46">
        <v>11215.39</v>
      </c>
      <c r="G11" s="46">
        <v>11215.39</v>
      </c>
      <c r="H11" s="46">
        <v>11215.39</v>
      </c>
      <c r="I11" s="46">
        <v>11215.39</v>
      </c>
      <c r="J11" s="46">
        <v>11215.39</v>
      </c>
      <c r="K11" s="46">
        <v>11215.39</v>
      </c>
      <c r="L11" s="46">
        <v>11215.39</v>
      </c>
      <c r="M11" s="46">
        <v>11215.39</v>
      </c>
      <c r="N11" s="46">
        <v>11215.39</v>
      </c>
      <c r="O11" s="46">
        <v>11215.39</v>
      </c>
      <c r="P11" s="49">
        <f t="shared" ref="P11:P15" si="1">SUM(D11:O11)</f>
        <v>134584.68</v>
      </c>
    </row>
    <row r="12" spans="1:16" x14ac:dyDescent="0.3">
      <c r="B12" s="47">
        <v>66</v>
      </c>
      <c r="C12" s="45" t="s">
        <v>40</v>
      </c>
      <c r="D12" s="46">
        <v>0</v>
      </c>
      <c r="E12" s="46">
        <v>0</v>
      </c>
      <c r="F12" s="46">
        <v>0</v>
      </c>
      <c r="G12" s="46">
        <v>0</v>
      </c>
      <c r="H12" s="46">
        <v>0</v>
      </c>
      <c r="I12" s="46">
        <v>0</v>
      </c>
      <c r="J12" s="46">
        <v>0</v>
      </c>
      <c r="K12" s="46">
        <v>0</v>
      </c>
      <c r="L12" s="46">
        <v>0</v>
      </c>
      <c r="M12" s="46">
        <v>0</v>
      </c>
      <c r="N12" s="46">
        <v>40188.47</v>
      </c>
      <c r="O12" s="46">
        <v>0</v>
      </c>
      <c r="P12" s="49">
        <f t="shared" si="1"/>
        <v>40188.47</v>
      </c>
    </row>
    <row r="13" spans="1:16" x14ac:dyDescent="0.3">
      <c r="B13" s="47">
        <v>99</v>
      </c>
      <c r="C13" s="45" t="s">
        <v>41</v>
      </c>
      <c r="D13" s="48">
        <v>65000</v>
      </c>
      <c r="E13" s="48">
        <v>65000</v>
      </c>
      <c r="F13" s="48">
        <v>65000</v>
      </c>
      <c r="G13" s="46">
        <v>0</v>
      </c>
      <c r="H13" s="46">
        <v>0</v>
      </c>
      <c r="I13" s="46">
        <v>0</v>
      </c>
      <c r="J13" s="46">
        <v>0</v>
      </c>
      <c r="K13" s="46">
        <v>0</v>
      </c>
      <c r="L13" s="46">
        <v>0</v>
      </c>
      <c r="M13" s="48">
        <v>0</v>
      </c>
      <c r="N13" s="48">
        <v>0</v>
      </c>
      <c r="O13" s="48">
        <v>0</v>
      </c>
      <c r="P13" s="49">
        <f t="shared" si="1"/>
        <v>195000</v>
      </c>
    </row>
    <row r="14" spans="1:16" x14ac:dyDescent="0.3">
      <c r="B14" s="47">
        <v>2</v>
      </c>
      <c r="C14" s="45" t="s">
        <v>42</v>
      </c>
      <c r="D14" s="48">
        <v>0</v>
      </c>
      <c r="E14" s="48">
        <v>33931.58</v>
      </c>
      <c r="F14" s="46">
        <v>0</v>
      </c>
      <c r="G14" s="46">
        <v>0</v>
      </c>
      <c r="H14" s="46">
        <v>0</v>
      </c>
      <c r="I14" s="46">
        <v>0</v>
      </c>
      <c r="J14" s="46">
        <v>0</v>
      </c>
      <c r="K14" s="46">
        <v>0</v>
      </c>
      <c r="L14" s="46">
        <v>0</v>
      </c>
      <c r="M14" s="48">
        <v>0</v>
      </c>
      <c r="N14" s="48">
        <v>0</v>
      </c>
      <c r="O14" s="48">
        <v>0</v>
      </c>
      <c r="P14" s="49">
        <f t="shared" si="1"/>
        <v>33931.58</v>
      </c>
    </row>
    <row r="15" spans="1:16" x14ac:dyDescent="0.3">
      <c r="B15" s="47">
        <v>96</v>
      </c>
      <c r="C15" s="45" t="s">
        <v>43</v>
      </c>
      <c r="D15" s="48">
        <v>0</v>
      </c>
      <c r="E15" s="48">
        <v>0</v>
      </c>
      <c r="F15" s="46">
        <v>0</v>
      </c>
      <c r="G15" s="46">
        <v>0</v>
      </c>
      <c r="H15" s="46">
        <v>0</v>
      </c>
      <c r="I15" s="46">
        <v>0</v>
      </c>
      <c r="J15" s="46">
        <v>0</v>
      </c>
      <c r="K15" s="46">
        <v>0</v>
      </c>
      <c r="L15" s="46">
        <v>0</v>
      </c>
      <c r="M15" s="48">
        <v>0</v>
      </c>
      <c r="N15" s="48">
        <v>0</v>
      </c>
      <c r="O15" s="48">
        <v>0</v>
      </c>
      <c r="P15" s="49">
        <f t="shared" si="1"/>
        <v>0</v>
      </c>
    </row>
    <row r="16" spans="1:16" x14ac:dyDescent="0.3">
      <c r="D16" s="50">
        <f>SUM(D10:D15)</f>
        <v>87430.78</v>
      </c>
      <c r="E16" s="50">
        <f>SUM(E10:E15)</f>
        <v>121362.36</v>
      </c>
      <c r="F16" s="50">
        <f>SUM(F10:F15)</f>
        <v>87430.78</v>
      </c>
      <c r="G16" s="51">
        <f t="shared" ref="G16:O16" si="2">SUM(G10:G15)</f>
        <v>22430.78</v>
      </c>
      <c r="H16" s="51">
        <f t="shared" si="2"/>
        <v>22430.78</v>
      </c>
      <c r="I16" s="50">
        <f t="shared" si="2"/>
        <v>22430.78</v>
      </c>
      <c r="J16" s="50">
        <f t="shared" si="2"/>
        <v>22430.78</v>
      </c>
      <c r="K16" s="50">
        <f t="shared" si="2"/>
        <v>22430.78</v>
      </c>
      <c r="L16" s="50">
        <f t="shared" si="2"/>
        <v>22430.78</v>
      </c>
      <c r="M16" s="50">
        <f t="shared" si="2"/>
        <v>22430.78</v>
      </c>
      <c r="N16" s="50">
        <f t="shared" si="2"/>
        <v>62619.25</v>
      </c>
      <c r="O16" s="50">
        <f t="shared" si="2"/>
        <v>22430.78</v>
      </c>
      <c r="P16" s="50">
        <f>SUM(P10:P15)</f>
        <v>538289.40999999992</v>
      </c>
    </row>
    <row r="22" spans="4:5" x14ac:dyDescent="0.3">
      <c r="D22" s="86"/>
      <c r="E22" s="85"/>
    </row>
  </sheetData>
  <mergeCells count="2">
    <mergeCell ref="D7:O7"/>
    <mergeCell ref="B2:P5"/>
  </mergeCells>
  <dataValidations count="1">
    <dataValidation allowBlank="1" showInputMessage="1" showErrorMessage="1" prompt="Cree los gastos detallados en esta hoja de cálculo. Escriba los detalles en la tabla de Gastos detallados. Los vínculos de navegación en las celdas B1 y C1 llevan a las hoja de cálculo anterior y siguiente" sqref="A2:A5"/>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F2F2F"/>
    <pageSetUpPr fitToPage="1"/>
  </sheetPr>
  <dimension ref="B1:L6"/>
  <sheetViews>
    <sheetView showGridLines="0" workbookViewId="0"/>
  </sheetViews>
  <sheetFormatPr baseColWidth="10" defaultColWidth="8.75" defaultRowHeight="30" customHeight="1" x14ac:dyDescent="0.35"/>
  <cols>
    <col min="1" max="1" width="2.625" customWidth="1"/>
    <col min="2" max="2" width="20.75" customWidth="1"/>
    <col min="3" max="3" width="19" customWidth="1"/>
    <col min="4" max="4" width="28.625" customWidth="1"/>
    <col min="5" max="5" width="17.375" customWidth="1"/>
    <col min="6" max="6" width="17.5" customWidth="1"/>
    <col min="7" max="7" width="27" customWidth="1"/>
    <col min="8" max="8" width="16.5" customWidth="1"/>
    <col min="9" max="9" width="21.625" customWidth="1"/>
    <col min="10" max="10" width="15.5" customWidth="1"/>
    <col min="11" max="11" width="15.375" customWidth="1"/>
    <col min="12" max="12" width="11.625" customWidth="1"/>
  </cols>
  <sheetData>
    <row r="1" spans="2:12" ht="42.6" customHeight="1" x14ac:dyDescent="0.35">
      <c r="C1" s="2"/>
    </row>
    <row r="2" spans="2:12" ht="87" customHeight="1" x14ac:dyDescent="0.35">
      <c r="B2" s="90" t="s">
        <v>24</v>
      </c>
      <c r="C2" s="90"/>
      <c r="D2" s="90"/>
      <c r="E2" s="90"/>
      <c r="F2" s="90"/>
      <c r="G2" s="90"/>
      <c r="H2" s="90"/>
      <c r="I2" s="90"/>
      <c r="J2" s="90"/>
      <c r="K2" s="90"/>
      <c r="L2" s="90"/>
    </row>
    <row r="3" spans="2:12" ht="75" customHeight="1" x14ac:dyDescent="0.35">
      <c r="B3" s="88"/>
      <c r="C3" s="88"/>
      <c r="D3" s="88"/>
      <c r="E3" s="88"/>
      <c r="F3" s="88"/>
      <c r="G3" s="89"/>
      <c r="H3" s="89"/>
      <c r="I3" s="89"/>
      <c r="J3" s="89"/>
      <c r="K3" s="89"/>
      <c r="L3" s="89"/>
    </row>
    <row r="4" spans="2:12" ht="46.15" customHeight="1" x14ac:dyDescent="0.35">
      <c r="B4" s="21" t="s">
        <v>0</v>
      </c>
      <c r="C4" s="22" t="s">
        <v>25</v>
      </c>
      <c r="D4" s="22" t="s">
        <v>19</v>
      </c>
      <c r="E4" s="22" t="s">
        <v>20</v>
      </c>
      <c r="F4" s="22" t="s">
        <v>27</v>
      </c>
      <c r="G4" s="22" t="s">
        <v>21</v>
      </c>
      <c r="H4" s="22" t="s">
        <v>30</v>
      </c>
      <c r="I4" s="22" t="s">
        <v>33</v>
      </c>
      <c r="J4" s="22" t="s">
        <v>36</v>
      </c>
      <c r="K4" s="22" t="s">
        <v>22</v>
      </c>
      <c r="L4" s="23" t="s">
        <v>23</v>
      </c>
    </row>
    <row r="5" spans="2:12" ht="46.15" customHeight="1" x14ac:dyDescent="0.35">
      <c r="B5" s="11">
        <v>12000</v>
      </c>
      <c r="C5" s="12" t="s">
        <v>17</v>
      </c>
      <c r="D5" s="13" t="s">
        <v>26</v>
      </c>
      <c r="E5" s="18">
        <v>1000</v>
      </c>
      <c r="F5" s="14">
        <v>12</v>
      </c>
      <c r="G5" s="13" t="s">
        <v>28</v>
      </c>
      <c r="H5" s="13" t="s">
        <v>31</v>
      </c>
      <c r="I5" s="13" t="s">
        <v>34</v>
      </c>
      <c r="J5" s="13" t="s">
        <v>37</v>
      </c>
      <c r="K5" s="13" t="s">
        <v>38</v>
      </c>
      <c r="L5" s="12" t="s">
        <v>17</v>
      </c>
    </row>
    <row r="6" spans="2:12" ht="46.15" customHeight="1" x14ac:dyDescent="0.35">
      <c r="B6" s="15">
        <v>11000</v>
      </c>
      <c r="C6" s="16" t="s">
        <v>17</v>
      </c>
      <c r="D6" s="17" t="s">
        <v>26</v>
      </c>
      <c r="E6" s="18">
        <v>2500</v>
      </c>
      <c r="F6" s="18">
        <v>0</v>
      </c>
      <c r="G6" s="17" t="s">
        <v>29</v>
      </c>
      <c r="H6" s="17" t="s">
        <v>32</v>
      </c>
      <c r="I6" s="17" t="s">
        <v>35</v>
      </c>
      <c r="J6" s="17" t="s">
        <v>32</v>
      </c>
      <c r="K6" s="17" t="s">
        <v>38</v>
      </c>
      <c r="L6" s="16" t="s">
        <v>17</v>
      </c>
    </row>
  </sheetData>
  <mergeCells count="3">
    <mergeCell ref="B3:F3"/>
    <mergeCell ref="G3:L3"/>
    <mergeCell ref="B2:L2"/>
  </mergeCells>
  <dataValidations count="14">
    <dataValidation allowBlank="1" showInputMessage="1" showErrorMessage="1" prompt="Crear una lista de Beneficencia y patrocinios en esta hoja de cálculo. Escriba los detalles en la tabla a partir de la celda B4 (la tabla &quot;Otros&quot;). Seleccione la celda B1 para ir a la hoja de cálculo de Gastos detallados" sqref="A1"/>
    <dataValidation allowBlank="1" showInputMessage="1" showErrorMessage="1" prompt="Escriba el código de contabilidad en esta columna bajo este encabezado" sqref="B4"/>
    <dataValidation allowBlank="1" showInputMessage="1" showErrorMessage="1" prompt="Especifique la fecha en que se inició la solicitud del cheque en la columna con este encabezado" sqref="C4"/>
    <dataValidation allowBlank="1" showInputMessage="1" showErrorMessage="1" prompt="Escriba el nombre del solicitante en la columna con este encabezado" sqref="D4"/>
    <dataValidation allowBlank="1" showInputMessage="1" showErrorMessage="1" prompt="Escriba el importe del cheque en la columna con este encabezado" sqref="E4"/>
    <dataValidation allowBlank="1" showInputMessage="1" showErrorMessage="1" prompt="Escriba la contribución de año anterior en la columna con este encabezado" sqref="F4"/>
    <dataValidation allowBlank="1" showInputMessage="1" showErrorMessage="1" prompt="Escriba el nombre del beneficiario en la columna con este encabezado" sqref="G4"/>
    <dataValidation allowBlank="1" showInputMessage="1" showErrorMessage="1" prompt="Escriba la finalidad del uso en la columna con este encabezado." sqref="H4"/>
    <dataValidation allowBlank="1" showInputMessage="1" showErrorMessage="1" prompt="Escriba el nombre de quién lo firma en la columna con este encabezado" sqref="I4"/>
    <dataValidation allowBlank="1" showInputMessage="1" showErrorMessage="1" prompt="Escriba la categoría en esta columna, debajo de este encabezado" sqref="J4"/>
    <dataValidation allowBlank="1" showInputMessage="1" showErrorMessage="1" prompt="Escriba el método de distribución en la columna con este encabezado" sqref="K4"/>
    <dataValidation allowBlank="1" showInputMessage="1" showErrorMessage="1" prompt="Escriba la fecha del archivo en la columna con este encabezado" sqref="L4"/>
    <dataValidation allowBlank="1" showInputMessage="1" showErrorMessage="1" prompt="Vínculo de navegación. Seleccione esta opción para ir a la hoja de cálculo de GASTOS DETALLADOS" sqref="B1"/>
    <dataValidation allowBlank="1" showInputMessage="1" showErrorMessage="1" prompt="El título de esta hoja de cálculo se encuentra en esta celda. La segmentación para filtrar la tabla por el solicitante está en la celda B3 y la segmentación para filtrar la tabla por el beneficiario está en la celda G3" sqref="B2:L2"/>
  </dataValidations>
  <printOptions horizontalCentered="1"/>
  <pageMargins left="0.4" right="0.4" top="0.4" bottom="0.6" header="0.3" footer="0.3"/>
  <pageSetup paperSize="9" scale="68" fitToHeight="0" orientation="landscape" verticalDpi="200"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0" ma:contentTypeDescription="Create a new document." ma:contentTypeScope="" ma:versionID="e39e7e9e36de66d473ce04bb4ab2dbb8">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9dc5994665da46609c24125788630d8"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C1C6F-AB95-4377-86A5-01812B38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E015DD-ECC5-4D38-BDD9-6976DD0470AE}">
  <ds:schemaRefs>
    <ds:schemaRef ds:uri="http://purl.org/dc/dcmitype/"/>
    <ds:schemaRef ds:uri="http://schemas.microsoft.com/office/2006/documentManagement/types"/>
    <ds:schemaRef ds:uri="71af3243-3dd4-4a8d-8c0d-dd76da1f02a5"/>
    <ds:schemaRef ds:uri="http://schemas.microsoft.com/office/infopath/2007/PartnerControls"/>
    <ds:schemaRef ds:uri="http://schemas.openxmlformats.org/package/2006/metadata/core-properties"/>
    <ds:schemaRef ds:uri="http://purl.org/dc/elements/1.1/"/>
    <ds:schemaRef ds:uri="16c05727-aa75-4e4a-9b5f-8a80a116589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5838834D-44CA-4B7A-B6B2-4CC9567B5E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Avance del ejercicio</vt:lpstr>
      <vt:lpstr>Destino final de los recursos</vt:lpstr>
      <vt:lpstr>Fecha en la que se ejercen</vt:lpstr>
      <vt:lpstr>Fecha de recepción de recursos </vt:lpstr>
      <vt:lpstr>BENEFICENCIA Y PATROCINIOS</vt:lpstr>
      <vt:lpstr>_YEAR</vt:lpstr>
      <vt:lpstr>RowTitleRegion1..G2</vt:lpstr>
      <vt:lpstr>Título1</vt:lpstr>
      <vt:lpstr>Titulo2</vt:lpstr>
      <vt:lpstr>Titulo3</vt:lpstr>
      <vt:lpstr>Titulo4</vt:lpstr>
      <vt:lpstr>'Avance del ejercicio'!Títulos_a_imprimir</vt:lpstr>
      <vt:lpstr>'BENEFICENCIA Y PATROCINIOS'!Títulos_a_imprimir</vt:lpstr>
      <vt:lpstr>'Destino final de los recursos'!Títulos_a_imprimir</vt:lpstr>
      <vt:lpstr>'Fecha en la que se ejercen'!Títulos_a_imprimir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2018-08-24T05:45:23Z</dcterms:created>
  <dcterms:modified xsi:type="dcterms:W3CDTF">2021-01-30T00:42:50Z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